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fernando.fffo\Desktop\Copeira, lavador e macânica\Copeira\Planilhas para divulgação\"/>
    </mc:Choice>
  </mc:AlternateContent>
  <xr:revisionPtr revIDLastSave="0" documentId="13_ncr:1_{75450FF7-ABA8-4DC1-A58E-DEBB9A9F2D05}" xr6:coauthVersionLast="47" xr6:coauthVersionMax="47" xr10:uidLastSave="{00000000-0000-0000-0000-000000000000}"/>
  <bookViews>
    <workbookView xWindow="-28185" yWindow="105" windowWidth="26385" windowHeight="15180" firstSheet="1" activeTab="2" xr2:uid="{00000000-000D-0000-FFFF-FFFF00000000}"/>
  </bookViews>
  <sheets>
    <sheet name="Custo por trabalhador" sheetId="2" r:id="rId1"/>
    <sheet name=" - Mecânico" sheetId="3" r:id="rId2"/>
    <sheet name="Mapa Comparativo - Insumos"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5" i="3" l="1"/>
  <c r="D105" i="3" l="1"/>
  <c r="D104" i="3"/>
  <c r="D103" i="3"/>
  <c r="D102" i="3"/>
  <c r="D101" i="3"/>
  <c r="D100" i="3"/>
  <c r="O6" i="4"/>
  <c r="O5" i="4"/>
  <c r="K5" i="4"/>
  <c r="L5" i="4"/>
  <c r="O4" i="4"/>
  <c r="D6" i="4"/>
  <c r="D4" i="4"/>
  <c r="O8" i="4" l="1"/>
  <c r="O7" i="4"/>
  <c r="K7" i="4"/>
  <c r="L7" i="4"/>
  <c r="L6" i="4"/>
  <c r="L8" i="4"/>
  <c r="K6" i="4"/>
  <c r="K8" i="4"/>
  <c r="L4" i="4"/>
  <c r="K4" i="4"/>
  <c r="D8" i="4"/>
  <c r="D7" i="4"/>
  <c r="D5" i="4"/>
  <c r="M4" i="4" l="1"/>
  <c r="P4" i="4"/>
  <c r="P7" i="4"/>
  <c r="P8" i="4"/>
  <c r="N6" i="4"/>
  <c r="P5" i="4"/>
  <c r="P6" i="4"/>
  <c r="M8" i="4"/>
  <c r="N8" i="4"/>
  <c r="N7" i="4"/>
  <c r="M7" i="4"/>
  <c r="M6" i="4"/>
  <c r="N4" i="4"/>
  <c r="N5" i="4"/>
  <c r="M5" i="4"/>
  <c r="P9" i="4" l="1"/>
  <c r="D77" i="3" l="1"/>
  <c r="D28" i="3"/>
  <c r="D33" i="3" s="1"/>
  <c r="D167" i="3" l="1"/>
  <c r="D197" i="3" l="1"/>
  <c r="D80" i="3" l="1"/>
  <c r="D93" i="3" s="1"/>
  <c r="C80" i="3"/>
  <c r="D42" i="3" l="1"/>
  <c r="D156" i="3"/>
  <c r="D193" i="3"/>
  <c r="D43" i="3"/>
  <c r="D106" i="3" l="1"/>
  <c r="D44" i="3"/>
  <c r="D195" i="3" l="1"/>
  <c r="D91" i="3"/>
  <c r="D55" i="3"/>
  <c r="D53" i="3"/>
  <c r="D54" i="3"/>
  <c r="D58" i="3"/>
  <c r="D52" i="3"/>
  <c r="D51" i="3"/>
  <c r="D57" i="3"/>
  <c r="D56" i="3"/>
  <c r="C205" i="2"/>
  <c r="C206" i="2" s="1"/>
  <c r="C207" i="2" s="1"/>
  <c r="C208" i="2" s="1"/>
  <c r="C209" i="2" s="1"/>
  <c r="B196" i="2"/>
  <c r="B197" i="2" s="1"/>
  <c r="B198" i="2" s="1"/>
  <c r="B199" i="2" s="1"/>
  <c r="B200" i="2" s="1"/>
  <c r="B167" i="2"/>
  <c r="B168" i="2" s="1"/>
  <c r="B169" i="2" s="1"/>
  <c r="B170" i="2" s="1"/>
  <c r="B171" i="2" s="1"/>
  <c r="D42" i="2"/>
  <c r="C29" i="2"/>
  <c r="C30" i="2" s="1"/>
  <c r="C31" i="2" s="1"/>
  <c r="C32" i="2" s="1"/>
  <c r="C33" i="2" s="1"/>
  <c r="D59" i="3" l="1"/>
  <c r="C134" i="2"/>
  <c r="D92" i="3" l="1"/>
  <c r="D94" i="3" s="1"/>
  <c r="D194" i="3" s="1"/>
  <c r="D33" i="2"/>
  <c r="D32" i="2"/>
  <c r="D31" i="2"/>
  <c r="D30" i="2"/>
  <c r="D29" i="2"/>
  <c r="D28" i="2"/>
  <c r="D134" i="3" l="1"/>
  <c r="D131" i="3"/>
  <c r="D130" i="3"/>
  <c r="D133" i="3"/>
  <c r="D132" i="3"/>
  <c r="B269" i="2"/>
  <c r="B268" i="2"/>
  <c r="C504" i="2"/>
  <c r="C505" i="2"/>
  <c r="C506" i="2"/>
  <c r="C507" i="2"/>
  <c r="C508" i="2"/>
  <c r="B504" i="2"/>
  <c r="B505" i="2"/>
  <c r="B506" i="2"/>
  <c r="B507" i="2"/>
  <c r="B508" i="2"/>
  <c r="B503" i="2"/>
  <c r="C503" i="2"/>
  <c r="D136" i="3" l="1"/>
  <c r="D155" i="3" s="1"/>
  <c r="D157" i="3" s="1"/>
  <c r="D503" i="2"/>
  <c r="D505" i="2"/>
  <c r="C532" i="2"/>
  <c r="C533" i="2" s="1"/>
  <c r="C520" i="2"/>
  <c r="C521" i="2"/>
  <c r="C522" i="2"/>
  <c r="C523" i="2"/>
  <c r="C524" i="2"/>
  <c r="C519" i="2"/>
  <c r="D196" i="3" l="1"/>
  <c r="D198" i="3" s="1"/>
  <c r="D175" i="3"/>
  <c r="D176" i="3" s="1"/>
  <c r="B21" i="2"/>
  <c r="D21" i="2" s="1"/>
  <c r="D45" i="2"/>
  <c r="D46" i="2"/>
  <c r="D177" i="3" l="1"/>
  <c r="D181" i="3" s="1"/>
  <c r="D199" i="3" s="1"/>
  <c r="D200" i="3" s="1"/>
  <c r="D205" i="3" s="1"/>
  <c r="D206" i="3" s="1"/>
  <c r="D178" i="3"/>
  <c r="D179" i="3"/>
  <c r="D180" i="3"/>
  <c r="C73" i="2"/>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C72" i="2"/>
  <c r="C71" i="2"/>
  <c r="C70" i="2"/>
  <c r="G70" i="2" s="1"/>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0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<sst xmlns="http://schemas.openxmlformats.org/spreadsheetml/2006/main" count="864" uniqueCount="390">
  <si>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</si>
  <si>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</si>
  <si>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</si>
  <si>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</si>
  <si>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</si>
  <si>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</si>
  <si>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</si>
  <si>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</si>
  <si>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</si>
  <si>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</si>
  <si>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</si>
  <si>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</si>
  <si>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</si>
  <si>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</si>
  <si>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</si>
  <si>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</si>
  <si>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</si>
  <si>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</si>
  <si>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</si>
  <si>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</si>
  <si>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</si>
  <si>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</si>
  <si>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</si>
  <si>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</si>
  <si>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</si>
  <si>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</si>
  <si>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</si>
  <si>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</si>
  <si>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</si>
  <si>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</si>
  <si>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</si>
  <si>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</si>
  <si>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</si>
  <si>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</si>
  <si>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</si>
  <si>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</si>
  <si>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</si>
  <si>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</si>
  <si>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</si>
  <si>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</si>
  <si>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</si>
  <si>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</si>
  <si>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</si>
  <si>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</si>
  <si>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</si>
  <si>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</si>
  <si>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</si>
  <si>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</si>
  <si>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</si>
  <si>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</si>
  <si>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</si>
  <si>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</si>
  <si>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</si>
  <si>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</si>
  <si>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</si>
  <si>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</si>
  <si>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</si>
  <si>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</si>
  <si>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</si>
  <si>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</si>
  <si>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</si>
  <si>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</si>
  <si>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</si>
  <si>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</si>
  <si>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</si>
  <si>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</si>
  <si>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</si>
  <si>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</si>
  <si>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</si>
  <si>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</si>
  <si>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</si>
  <si>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</si>
  <si>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</si>
  <si>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</si>
  <si>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</si>
  <si>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</si>
  <si>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</si>
  <si>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</si>
  <si>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</si>
  <si>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</si>
  <si>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</si>
  <si>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</si>
  <si>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</si>
  <si>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</si>
  <si>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</si>
  <si>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</si>
  <si>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</si>
  <si>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</si>
  <si>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</si>
  <si>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</si>
  <si>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</si>
  <si>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</si>
  <si>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</si>
  <si>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</si>
  <si>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</si>
  <si>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</si>
  <si>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</si>
  <si>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</si>
  <si>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</si>
  <si>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</si>
  <si>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</si>
  <si>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</si>
  <si>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</si>
  <si>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</si>
  <si>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</si>
  <si>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</si>
  <si>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</si>
  <si>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</si>
  <si>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</si>
  <si>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</si>
  <si>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</si>
  <si>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</si>
  <si>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</si>
  <si>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</si>
  <si>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</si>
  <si>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</si>
  <si>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</si>
  <si>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</si>
  <si>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</si>
  <si>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</si>
  <si>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</si>
  <si>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</si>
  <si>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</si>
  <si>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</si>
  <si>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</si>
  <si>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</si>
  <si>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</si>
  <si>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</si>
  <si>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</si>
  <si>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</si>
  <si>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</si>
  <si>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</si>
  <si>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</si>
  <si>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</si>
  <si>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</si>
  <si>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</si>
  <si>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</si>
  <si>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</si>
  <si>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</si>
  <si>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</si>
  <si>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</si>
  <si>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</si>
  <si>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</si>
  <si>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</si>
  <si>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</si>
  <si>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</si>
  <si>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</si>
  <si>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</si>
  <si>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</si>
  <si>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</si>
  <si>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</si>
  <si>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</si>
  <si>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</si>
  <si>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</si>
  <si>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</si>
  <si>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</si>
  <si>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</si>
  <si>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</si>
  <si>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</si>
  <si>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</si>
  <si>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</si>
  <si>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</si>
  <si>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</si>
  <si>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</si>
  <si>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</si>
  <si>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</si>
  <si>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</si>
  <si>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</si>
  <si>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</si>
  <si>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</si>
  <si>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</si>
  <si>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</si>
  <si>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</si>
  <si>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</si>
  <si>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</si>
  <si>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</si>
  <si>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</si>
  <si>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</si>
  <si>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</si>
  <si>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</si>
  <si>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</si>
  <si>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</si>
  <si>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</si>
  <si>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</si>
  <si>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</si>
  <si>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</si>
  <si>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</si>
  <si>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</si>
  <si>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</si>
  <si>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</si>
  <si>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</si>
  <si>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</si>
  <si>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</si>
  <si>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</si>
  <si>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</si>
  <si>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</si>
  <si>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</si>
  <si>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</si>
  <si>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</si>
  <si>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</si>
  <si>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</si>
  <si>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</si>
  <si>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</si>
  <si>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</si>
  <si>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</si>
  <si>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</si>
  <si>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</si>
  <si>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</si>
  <si>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</si>
  <si>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H</t>
  </si>
  <si>
    <t xml:space="preserve">Total </t>
  </si>
  <si>
    <t>Submódulo 2.3 - Benefícios Mensais e Diários.</t>
  </si>
  <si>
    <t>2.3</t>
  </si>
  <si>
    <t>Benefícios Mensais e Diários</t>
  </si>
  <si>
    <t>Quadro-Resumo do Módulo 2 - Encargos e Benefícios anuais, mensais e diários</t>
  </si>
  <si>
    <t>Módulo 3 - Provisão para Rescisão</t>
  </si>
  <si>
    <t>Provisão para Rescisão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</si>
  <si>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</si>
  <si>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</si>
  <si>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</si>
  <si>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</si>
  <si>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</si>
  <si>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</si>
  <si>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</si>
  <si>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</si>
  <si>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</si>
  <si>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</si>
  <si>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</si>
  <si>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</si>
  <si>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</si>
  <si>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</si>
  <si>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</si>
  <si>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</si>
  <si>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</si>
  <si>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</si>
  <si>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</si>
  <si>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</si>
  <si>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</si>
  <si>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</si>
  <si>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</si>
  <si>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</si>
  <si>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</si>
  <si>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</si>
  <si>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</si>
  <si>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</si>
  <si>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</si>
  <si>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</si>
  <si>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</si>
  <si>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</si>
  <si>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</si>
  <si>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</si>
  <si>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</si>
  <si>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</si>
  <si>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</si>
  <si>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</si>
  <si>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</si>
  <si>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</si>
  <si>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</si>
  <si>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</si>
  <si>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</si>
  <si>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</si>
  <si>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</si>
  <si>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</si>
  <si>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</si>
  <si>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INSS  (20%)</t>
  </si>
  <si>
    <t>Salário Educação (2,50%)</t>
  </si>
  <si>
    <t>SAT (RAT X FAT - 3,00%)</t>
  </si>
  <si>
    <t>SESC ou SESI  (1,50%)</t>
  </si>
  <si>
    <t>SENAI - SENAC (1,00%)</t>
  </si>
  <si>
    <t>SEBRAE (0,60%)</t>
  </si>
  <si>
    <t>INCRA (0,20%)</t>
  </si>
  <si>
    <t>FGTS (8,00%)</t>
  </si>
  <si>
    <t>Valor (R$) (NOTURNO)</t>
  </si>
  <si>
    <t>Encar. e Benef. Anuais/Mensais/Diários</t>
  </si>
  <si>
    <t>13º Salário, Férias e Adicional de Férias</t>
  </si>
  <si>
    <t>Tributos (8,65%)</t>
  </si>
  <si>
    <t>C.3. Tributos Municipais (5%)</t>
  </si>
  <si>
    <t>C.1. Tributos Federais (PIS - 0,65%)</t>
  </si>
  <si>
    <t>C.2. Tributos Federais (COFINS - 3,00%)</t>
  </si>
  <si>
    <t>QUADRO-RESUMO DO CUSTO POR EMPREGADO</t>
  </si>
  <si>
    <t>13º (décimo terceiro) Salário (8,3333%)</t>
  </si>
  <si>
    <t>Adicional de Produtividade</t>
  </si>
  <si>
    <t>Férias e Adicional de Férias (11,1111%)</t>
  </si>
  <si>
    <t>Aviso Prévio Indenizado (0,46%)</t>
  </si>
  <si>
    <t>Incidência do FGTS sobre o Aviso Prévio Indenizado (0,04%)</t>
  </si>
  <si>
    <t>Aviso Prévio Trabalhado (1,94%)</t>
  </si>
  <si>
    <t>Total (36,80%)</t>
  </si>
  <si>
    <t>Incidência dos encargos do submódulo 2.2 sobre o Aviso Prévio Trabalhado (0,71%)</t>
  </si>
  <si>
    <t>Multa do FGTS e contribuição social sobre o Aviso Prévio Indenizado (3,44%)</t>
  </si>
  <si>
    <t>Multa do FGTS e contribuição social sobre o Aviso Prévio Trabalhado (0,78%)</t>
  </si>
  <si>
    <t>Total (7,36%)</t>
  </si>
  <si>
    <t>VALOR GLOBAL MÁXIMO ESTIMADO DA PROPOSTA</t>
  </si>
  <si>
    <t>Custos Indiretos (5,00% )</t>
  </si>
  <si>
    <t>Lucro (5,00%)</t>
  </si>
  <si>
    <t>Número do Processo (SEI): 08230.006570/2021-44</t>
  </si>
  <si>
    <t>Dia ___/___/_____ às ___:___horas</t>
  </si>
  <si>
    <t>DISCRIMINAÇÃO DOS SERVIÇOS (DADOS REFERENTES À CONTRATAÇÃO)</t>
  </si>
  <si>
    <t>Data de apresentação da proposta (dia/mês/ano):</t>
  </si>
  <si>
    <t>Município/UF:</t>
  </si>
  <si>
    <t>Ano do Acordo, Convenção ou Dissídio Coletivo:</t>
  </si>
  <si>
    <t>Número de meses de execução contratual:</t>
  </si>
  <si>
    <t>Maceió/AL</t>
  </si>
  <si>
    <t>AL000031/2021</t>
  </si>
  <si>
    <t>12 (doze)</t>
  </si>
  <si>
    <t>IDENTIFICAÇÃO DO SERVIÇO</t>
  </si>
  <si>
    <t>Tipo</t>
  </si>
  <si>
    <t>Quantidade Total</t>
  </si>
  <si>
    <t>Copeiragem</t>
  </si>
  <si>
    <t>Posto</t>
  </si>
  <si>
    <r>
      <t xml:space="preserve">PLANILHA DE CUSTOS E FORMAÇÃO DE PREÇOS                                         (IN nº 05/2017 - SLTI/2017)                                                                                   </t>
    </r>
    <r>
      <rPr>
        <sz val="12"/>
        <color rgb="FFFF0000"/>
        <rFont val="Times New Roman"/>
        <family val="1"/>
      </rPr>
      <t>Com ajustes após publicação da Lei n° 13.467, de 2017.</t>
    </r>
  </si>
  <si>
    <t>Dados para composição dos custos referentes a mão de obra</t>
  </si>
  <si>
    <r>
      <t xml:space="preserve">Data-Base da Categoria (dia/mês/ano): </t>
    </r>
    <r>
      <rPr>
        <b/>
        <sz val="12"/>
        <color rgb="FF000000"/>
        <rFont val="Times New Roman"/>
        <family val="1"/>
      </rPr>
      <t>01/01/2021</t>
    </r>
  </si>
  <si>
    <t>Salário-Base (Clásula Terceira, Nível I, CCT/2021)</t>
  </si>
  <si>
    <t>Adicional de Periculosidade (30%)*</t>
  </si>
  <si>
    <t>Adicional de Hora Noturna Reduzida</t>
  </si>
  <si>
    <t>Produtividade</t>
  </si>
  <si>
    <t>A – Seguridade Social – 20% - Art. 2°, § 3º, da Lei 11.457, de 2007;</t>
  </si>
  <si>
    <t>B – Salário Educação – 2,5% - Art. 3º, Inciso I, Decreto 87.043, de 22 de março de 1982;</t>
  </si>
  <si>
    <t>D – SESC/SESI – 1,5% - Art. 30, Lei 8.036/90;</t>
  </si>
  <si>
    <t>E – SENAI/SENAC – 1,00 – Art. 1º, caput, Decreto-Lei 6.246, de 1944 (SENAI) e art. 4º, caput, do Decreto-Lei 1.146 de 1970;</t>
  </si>
  <si>
    <t>F – SEBRAE – 0,60% - Art. 8º, Lei 8.029/90;</t>
  </si>
  <si>
    <t>G – INCRA – 0,20% - Art. 1°, I, 2 c/c art. 3°, ambos do Decreto-Lei 1.146, de 1970;</t>
  </si>
  <si>
    <t>H – FGTS – 8% - Art. 15, Lei nº 8.036/90 e Art. 7º, III, CF/1988.</t>
  </si>
  <si>
    <t>Base de Cálculo = [(Módulo 1 + Submódulo 2.1) x percentual do componente], conforme metodologia do Estudo Sobre Composição dos Custos. Serviços de Vigilância. Alagoas. SEGES/ME. 2019.</t>
  </si>
  <si>
    <t>Total = 36,80%, podendo chegar a 39,80%, caso o FAP do licitante esteja a 2.</t>
  </si>
  <si>
    <t>A – Vale Transporte (VT). Em Maceió/AL = R$ 3,35, conforme Decreto nº 9042/2021 – PMM. Dedução Legal de 6% do salário-base (SB), conforme art. 4º. Parágrafo único, da Lei 7.418/85.                           Memória de Cálculo - VT = [(22 x 2 x R$ 3,35) – (SB x 6%)]</t>
  </si>
  <si>
    <t xml:space="preserve">Transporte </t>
  </si>
  <si>
    <t>B – Auxílio-Refeição (AR). R$ 20,00, conforme Cláusula Nona da CCT. Custeio de 20% pelo empregado, conforme Parágrafo Terceiro da Cláusula Nona da CCT. Memória de Cálculo – AR = (R$ 20,00 x 22) x 80%;</t>
  </si>
  <si>
    <t>A – Aviso Prévio Indenizado (API) – 0,46%. Art. 487, § 1º, CLT, c/c art. 7º, XXI, CF/88. Nota 01 - O TCU, por meio do Acórdão 1904/2007 - Plenário, com base em estudos do STF recomenda a utilização do percentual estatístico de 5,55% referente a empregados demitidos que não trabalham durante o aviso prévio. Memória de Cálculo: [(1/12) x 0,0555 x 100] = 0,46%</t>
  </si>
  <si>
    <t>B – FGTS sobre API – 0,04%. Memória de Cálculo: 8% x 0,46% = 0,04%</t>
  </si>
  <si>
    <t>D – Aviso Prévio Trabalhado (APT) – 1,94%. Conforme Acordão TCU 1904/2007 Memória de Cálculo: [(1 salário integral / 30 dias) x 7 dias] / 12 meses = 1,94% Nota 05 - Este percentual deverá vigorar somente durante o primeiro ano do contrato. A partir do segundo ano de contrato, conforme Acórdão TCU 1186/2017 e Lei nº 12.506/2011, o percentual passará para 0,194%, para fazer face ao acréscimo de 03 dias de aviso prévio trabalhado após 01 ano. Cálculo: 1,94% x 10%. Este percentual vigorará após o primeiro ano de contrato (prorrogação contratual).</t>
  </si>
  <si>
    <t>E – Módulo 2. Sobre APT – 0,71%. Memória de Cálculo: (36,80% x 1,94% ) = 0,71 Nota 06 - Conforme Acórdão 1.186/2017 – TCU/Plenário, o percentual referente a Aviso Prévio Trabalhado e suas incidências serão devidos apenas no primeiro ano de vigência do contrato, e no caso de eventual prorrogação, serão retirados, com vigência a partir do primeiro aniversário da avença, em atendimento ao exposto no Acórdão 3006/2010 -Plenário - TCU.</t>
  </si>
  <si>
    <t>F – FGTS sobre APT – 0,78%. Cálculo: (0,4 x 0,0194) x 100 = 0,78%</t>
  </si>
  <si>
    <t>C – Multa do FGTS sobre API – 3,44%. Art. 18, §1º da Lei 8.036/90. Memória de Cálculo: ((0,08 x 0,4 x 0,9) x (1+0,0833+0,1111)) x 100. Nota 02 – Segundo manual do Comprasnet 10% dos empregados pede demissão, razão pela qual a provisão recair sobre os 90% (0,9) que recebem. Nota 03 – A Contribuição Social de 10%, que foi retirada em janeiro de 2020, não consta da memória de cálculo. Nota 04 – Base = 1 Remuneração + 0,833 do 13º + 0,1111 de Férias + Adicional</t>
  </si>
  <si>
    <t>A=1/12/100%; B=(1/12/100)+(33,3333%*8,3333%)=11,1111%</t>
  </si>
  <si>
    <t>C – Seguro Acidente de Trabalho ( RAT x FAP ). FAT – Fator Acidentário é um multiplicado que pode variar de 0,5 à 2,0. Deverá ser comprovado pelo licitante. Conforme Caderno de Estudos SEGES/ME, para este cálculo será adotado o SAT médio de 3%.;</t>
  </si>
  <si>
    <t xml:space="preserve">(1) - Incidências conforme metodologia do Caderno de Composição de Custos do ME (SEGES), para Limpeza e Conservação, no Estado de Alagoas (Atualização 2019). </t>
  </si>
  <si>
    <t>(2) - Somatório das demais incidências não especificadas anteriormente, conforme caderno modelo.</t>
  </si>
  <si>
    <t>Nota 01 - Base de Cálculo = ((Custo Diário) / 12)) = {[( Módulo 1 + Módulo 2 + Módulo 3 ) / 30 ] / 12}</t>
  </si>
  <si>
    <t>Memória de Cálculo: “Valor” = {[(Custo Diário) / 12)) x nº de dias)]} = {[( Módulo 1 + Módulo 2 + Módulo 3 ) / 30 ] / 12 x nº de dias}</t>
  </si>
  <si>
    <t>Unidade</t>
  </si>
  <si>
    <t>Crachá de identificação</t>
  </si>
  <si>
    <t>Qt./Mês</t>
  </si>
  <si>
    <t>Licitação nº: 01/2022 - Pregão Eletrônico</t>
  </si>
  <si>
    <t>Nota 02 - Percentual estimado apurado pela divisão do valor do componente de cada item do submódulo pelo somatório dos Módulos 1, 2 e 3.</t>
  </si>
  <si>
    <t>Unid. de Medida</t>
  </si>
  <si>
    <t>Valor Estimado</t>
  </si>
  <si>
    <t>Lim. Min.</t>
  </si>
  <si>
    <t>Lim. Máx.</t>
  </si>
  <si>
    <t>Desv. Padrão</t>
  </si>
  <si>
    <t>Média</t>
  </si>
  <si>
    <t>Valor Mensal Estimado</t>
  </si>
  <si>
    <t>Preços Pesquisados - Painel de Preços (R$)</t>
  </si>
  <si>
    <t>Total (29,4737 dias ou 8,24%)</t>
  </si>
  <si>
    <t>Substituto na cobertura de Outras ausências (especificar)  Outros (Reciclagem, Doença, Consulta, Óbitos em família, Casamento, Doação de Sangue, Testemunho, Pré-natal) (3,9622 dias ou 1,13%)</t>
  </si>
  <si>
    <t>Substituto na cobertura de Licença-Maternidade (2,4753 dia ou 0,69%)</t>
  </si>
  <si>
    <t>Substituto na cobertura de Ausências por acidente de trabalho (0,9659 dia ou 0,27%)</t>
  </si>
  <si>
    <t>Substituto na cobertura de Licença-Paternidade (0,1997 dia ou 0,06%)</t>
  </si>
  <si>
    <t>Substituto na cobertura de Ausências Legais (1 dia ou 0,28%)</t>
  </si>
  <si>
    <t>Substituto na cobertura de Férias (20,9589 dias ou 5,82%)</t>
  </si>
  <si>
    <t>Nota - Metodologia conforme Estudo Sobre a Composição de Custos para Limpeaz e Conservação da SEGES/ME, para o Estado de Alagoas, em 2019.</t>
  </si>
  <si>
    <t>A - Conforme Cláusula Terceira, Nível I, da CCT/2021.</t>
  </si>
  <si>
    <t>B - Por força de Laudo Técnico é devido o adicional de periculosidade aos trabalhadores que prestem serviços no Prédio da SR/PF/AL.</t>
  </si>
  <si>
    <t>Auxílio-Refeição/Alimentação</t>
  </si>
  <si>
    <t>C - Conforme Cláusula 10 da CCT/2021.</t>
  </si>
  <si>
    <t xml:space="preserve">Assistência Médica </t>
  </si>
  <si>
    <t>Nota 01 - Para definição dos componentes A, B e C do Módulo 5 foi realizada análise da contratação atual e pesquisa com o serviço de fiscalização do contrato</t>
  </si>
  <si>
    <t>Nota 02 - Para definição dos valores referenciais foi realizada pesquisa de preços, conforme diretrizes da IN 73/2020 - SEGES/ME.</t>
  </si>
  <si>
    <t>A - Conforme Manual de Preenchimento de Planilhas do STJ, versão 2020, página 82, e, considerando o histórico de contratações da PF/AL, considera-se razoável o percentual máximo de 5% (cinco por cento) para alíquota de custos indiretos.</t>
  </si>
  <si>
    <t>B - Conforme Manual de Preenchimento de Planilhas do STJ, versão 2020, páginas 83 e 84, e, considerando o histórico de contratações da PF/AL, considera-se razoável o percentual máximo de 5% (cinco por cento) para taxa de lucro.</t>
  </si>
  <si>
    <t xml:space="preserve">C – Tributos – 8,65% ( Lucro Presumido), sendo 0,65% para PIS, 3,00% para COFINS e 5% para ISS). </t>
  </si>
  <si>
    <t>Memória de Cálculo: (Base de Cálculo x 8,65%) = ((Módulos 1 + 2 +3 + 4 + 5 + CI + lucro / Fator ) x 8,65%)), onde Fator = ((1 – (PIS% + CONFINS% + ISS%)) = Fator = 0,9135</t>
  </si>
  <si>
    <t>C.1. – PIS - 0,65% (Lucro Presumido). Cálculo: Base de Cálculo x 0,65% = ((Módulos 1 + 2 +3 + 4 + 5 + CI + lucro / Fator) x 0,65%));</t>
  </si>
  <si>
    <t>C.2. – CONFINS – 3,00% (Lucro Presumido). Cálculo: Base de Cálculo x 0,65% = ((Módulos 1 + 2 +3 + 4 + 5 + CI + lucro / Fator) x 0,65%));</t>
  </si>
  <si>
    <t>C.1 – ISS - 5,00% (Lucro Presumido). Cálculo: Base de Cálculo x 0,65% = ((Módulos 1 + 2 +3 + 4 + 5 + CI + lucro / Fator) x 0,65%));</t>
  </si>
  <si>
    <t>Observações:</t>
  </si>
  <si>
    <t>01 – Extratos das pesquisas no documento SEI 21712095;</t>
  </si>
  <si>
    <r>
      <t xml:space="preserve">Categoria Profissional (vinculada à execução contratual): </t>
    </r>
    <r>
      <rPr>
        <b/>
        <sz val="12"/>
        <color rgb="FF000000"/>
        <rFont val="Times New Roman"/>
        <family val="1"/>
      </rPr>
      <t>Mecânico</t>
    </r>
  </si>
  <si>
    <t xml:space="preserve">Classificação Brasileira de Ocupações (CBO): </t>
  </si>
  <si>
    <r>
      <t xml:space="preserve">Salário Normativo da Categoria Profissional: </t>
    </r>
    <r>
      <rPr>
        <b/>
        <sz val="12"/>
        <color rgb="FF000000"/>
        <rFont val="Times New Roman"/>
        <family val="1"/>
      </rPr>
      <t>R$ 2.559,00</t>
    </r>
  </si>
  <si>
    <t>Jaleco com bolso, na cor azul-marinho ou preto, tecido brim</t>
  </si>
  <si>
    <t>Calça com bolsos (06 seis), na cor azul-marinho ou preto, tecido brim</t>
  </si>
  <si>
    <t>Meias (par)</t>
  </si>
  <si>
    <t>Botina de segurança, solado em poliuretano bidensidade, cabedal, antiderrapante, resistente a óleo.</t>
  </si>
  <si>
    <r>
      <t xml:space="preserve">02 – Metodologia para definição dos valores médios dos insumos diversos, conforme Portaria nº 449 – SE/MJSP. </t>
    </r>
    <r>
      <rPr>
        <sz val="10"/>
        <color rgb="FF000000"/>
        <rFont val="Times New Roman"/>
        <family val="1"/>
      </rPr>
      <t xml:space="preserve">Para definição dos valores referenciais foi utilizada a média como medida de tendência e para exclusão dos valores inexequíveis ou excessivamente elevados definiu-se: i) o desvio padrão das amostras pesquisadas; ii) os limites mínimos e máximos (extremos das amostras) com aplicação do desvio padrão; e iii) exclusão dos valores extremos, ou seja, abaixo do limite mínimo e acima do limite máximo, para definição do valor médio final. </t>
    </r>
  </si>
  <si>
    <t>Valor Máximo Estimado Para o Posto (1 Mecânico)</t>
  </si>
  <si>
    <t>Valor Máximo Anual Estimado (1 Mecânico)</t>
  </si>
  <si>
    <r>
      <t xml:space="preserve">Tipo de Serviço (mesmo serviço com características distintas): </t>
    </r>
    <r>
      <rPr>
        <b/>
        <sz val="12"/>
        <color rgb="FF000000"/>
        <rFont val="Times New Roman"/>
        <family val="1"/>
      </rPr>
      <t>Mecânico</t>
    </r>
  </si>
  <si>
    <t>Nota - Considerando o valor negativo apurado para o componente A, optou-se por não o considerar.</t>
  </si>
  <si>
    <t>Mecânico  - Uniforme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</si>
</sst>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Red]#,##0.00"/>
    <numFmt numFmtId="165" formatCode="0.0000"/>
    <numFmt numFmtId="166" formatCode="#,##0.0000_ ;\-#,##0.0000\ "/>
    <numFmt numFmtId="167" formatCode="_(* #,##0.00_);_(* \(#,##0.00\);_(* \-??_);_(@_)"/>
    <numFmt numFmtId="168" formatCode="0.00000"/>
    <numFmt numFmtId="169" formatCode="0.000%"/>
    <numFmt numFmtId="170" formatCode="0.000000%"/>
    <numFmt numFmtId="171" formatCode="0.000000"/>
    <numFmt numFmtId="172" formatCode="&quot;R$&quot;\ #,##0.00"/>
  </numFmts>
  <fonts count="49"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sz val="12"/>
      <color theme="0"/>
      <name val="Times New Roman"/>
      <family val="1"/>
    </font>
    <font>
      <sz val="10"/>
      <color theme="1"/>
      <name val="Times New Roman"/>
      <family val="1"/>
    </font>
    <font>
      <sz val="8"/>
      <color theme="1"/>
      <name val="Times New Roman"/>
      <family val="1"/>
    </font>
    <font>
      <u/>
      <sz val="11"/>
      <color theme="10"/>
      <name val="Calibri"/>
      <family val="2"/>
      <scheme val="minor"/>
    </font>
    <font>
      <sz val="11"/>
      <color theme="1"/>
      <name val="Times New Roman"/>
      <family val="1"/>
    </font>
    <font>
      <sz val="8"/>
      <name val="Times New Roman"/>
      <family val="1"/>
    </font>
    <font>
      <sz val="10"/>
      <name val="Times New Roman"/>
      <family val="1"/>
    </font>
    <font>
      <sz val="6"/>
      <name val="Times New Roman"/>
      <family val="1"/>
    </font>
    <font>
      <sz val="9"/>
      <name val="Times New Roman"/>
      <family val="1"/>
    </font>
    <font>
      <sz val="12"/>
      <color rgb="FF000000"/>
      <name val="Times New Roman"/>
      <family val="1"/>
    </font>
    <font>
      <b/>
      <sz val="12"/>
      <color rgb="FF000000"/>
      <name val="Times New Roman"/>
      <family val="1"/>
    </font>
    <font>
      <u/>
      <sz val="11"/>
      <name val="Times New Roman"/>
      <family val="1"/>
    </font>
    <font>
      <sz val="10"/>
      <color theme="1"/>
      <name val="Calibri"/>
      <family val="2"/>
      <scheme val="minor"/>
    </font>
    <font>
      <sz val="10"/>
      <color theme="0"/>
      <name val="Times New Roman"/>
      <family val="1"/>
    </font>
    <font>
      <sz val="10"/>
      <color rgb="FF000000"/>
      <name val="Times New Roman"/>
      <family val="1"/>
    </font>
    <font>
      <sz val="11"/>
      <color rgb="FFFF0000"/>
      <name val="Times New Roman"/>
      <family val="1"/>
    </font>
    <font>
      <b/>
      <sz val="11"/>
      <color theme="1"/>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s>
  <cellStyleXfs count="54">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5" fillId="0" borderId="0" applyNumberFormat="0" applyFill="0" applyBorder="0" applyAlignment="0" applyProtection="0"/>
  </cellStyleXfs>
  <cellXfs count="531">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0" xfId="0" applyFont="1"/>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3" fillId="0" borderId="1" xfId="0" applyFont="1" applyBorder="1"/>
    <xf numFmtId="2" fontId="3" fillId="0" borderId="0" xfId="0" applyNumberFormat="1" applyFont="1"/>
    <xf numFmtId="0" fontId="34" fillId="0" borderId="0" xfId="0" applyFont="1"/>
    <xf numFmtId="0" fontId="3" fillId="0" borderId="0" xfId="0" applyFont="1" applyAlignment="1">
      <alignment horizontal="left"/>
    </xf>
    <xf numFmtId="0" fontId="2" fillId="0" borderId="0" xfId="0" applyFont="1" applyBorder="1" applyAlignment="1">
      <alignment horizontal="center" vertical="center" wrapText="1"/>
    </xf>
    <xf numFmtId="0" fontId="2" fillId="40" borderId="0" xfId="0" applyFont="1" applyFill="1" applyBorder="1" applyAlignment="1">
      <alignment vertical="center"/>
    </xf>
    <xf numFmtId="0" fontId="3" fillId="40" borderId="0" xfId="0" applyFont="1" applyFill="1"/>
    <xf numFmtId="0" fontId="3" fillId="0" borderId="1" xfId="0" applyFont="1" applyBorder="1" applyAlignment="1">
      <alignment horizontal="center"/>
    </xf>
    <xf numFmtId="4" fontId="3" fillId="0" borderId="0" xfId="0" applyNumberFormat="1" applyFont="1"/>
    <xf numFmtId="0" fontId="28" fillId="0" borderId="1" xfId="0" applyFont="1" applyFill="1" applyBorder="1"/>
    <xf numFmtId="9" fontId="28" fillId="0" borderId="1" xfId="0" applyNumberFormat="1" applyFont="1" applyFill="1" applyBorder="1"/>
    <xf numFmtId="2" fontId="28" fillId="0" borderId="1" xfId="0" applyNumberFormat="1" applyFont="1" applyFill="1" applyBorder="1"/>
    <xf numFmtId="0" fontId="37" fillId="0" borderId="1" xfId="0" applyFont="1" applyFill="1" applyBorder="1"/>
    <xf numFmtId="10" fontId="28" fillId="0" borderId="1" xfId="0" applyNumberFormat="1" applyFont="1" applyFill="1" applyBorder="1"/>
    <xf numFmtId="168" fontId="28" fillId="0" borderId="1" xfId="0" applyNumberFormat="1" applyFont="1" applyFill="1" applyBorder="1"/>
    <xf numFmtId="0" fontId="38" fillId="0" borderId="1" xfId="0" applyFont="1" applyFill="1" applyBorder="1"/>
    <xf numFmtId="0" fontId="4" fillId="0" borderId="1" xfId="0" applyFont="1" applyFill="1" applyBorder="1" applyAlignment="1">
      <alignment horizontal="center" vertical="center" wrapText="1"/>
    </xf>
    <xf numFmtId="0" fontId="39" fillId="0" borderId="1" xfId="0" applyFont="1" applyFill="1" applyBorder="1"/>
    <xf numFmtId="169" fontId="28" fillId="0" borderId="1" xfId="0" applyNumberFormat="1" applyFont="1" applyFill="1" applyBorder="1"/>
    <xf numFmtId="170" fontId="28" fillId="0" borderId="1" xfId="0" applyNumberFormat="1" applyFont="1" applyFill="1" applyBorder="1"/>
    <xf numFmtId="165" fontId="28" fillId="0" borderId="1" xfId="0" applyNumberFormat="1" applyFont="1" applyFill="1" applyBorder="1" applyAlignment="1">
      <alignment horizontal="left" indent="2"/>
    </xf>
    <xf numFmtId="0" fontId="28" fillId="0" borderId="1" xfId="0" applyFont="1" applyFill="1" applyBorder="1" applyAlignment="1">
      <alignment horizontal="center" vertical="center" wrapText="1"/>
    </xf>
    <xf numFmtId="2" fontId="28" fillId="0" borderId="1" xfId="0" applyNumberFormat="1" applyFont="1" applyFill="1" applyBorder="1" applyAlignment="1">
      <alignment vertical="center" wrapText="1"/>
    </xf>
    <xf numFmtId="2" fontId="28" fillId="0" borderId="1" xfId="0" applyNumberFormat="1" applyFont="1" applyFill="1" applyBorder="1" applyAlignment="1">
      <alignment horizontal="right" vertical="center" wrapText="1"/>
    </xf>
    <xf numFmtId="4" fontId="28" fillId="0" borderId="1" xfId="0" applyNumberFormat="1" applyFont="1" applyFill="1" applyBorder="1"/>
    <xf numFmtId="0" fontId="28" fillId="0" borderId="1" xfId="0" applyFont="1" applyFill="1" applyBorder="1" applyAlignment="1">
      <alignment vertical="center" wrapText="1"/>
    </xf>
    <xf numFmtId="2" fontId="28"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0" fillId="0" borderId="1" xfId="0" applyFont="1" applyFill="1" applyBorder="1"/>
    <xf numFmtId="0" fontId="28" fillId="0" borderId="1" xfId="0" applyFont="1" applyFill="1" applyBorder="1" applyAlignment="1">
      <alignment wrapText="1"/>
    </xf>
    <xf numFmtId="4" fontId="28" fillId="0" borderId="1" xfId="0" applyNumberFormat="1" applyFont="1" applyFill="1" applyBorder="1" applyAlignment="1">
      <alignment wrapText="1"/>
    </xf>
    <xf numFmtId="16" fontId="28" fillId="0" borderId="1" xfId="0" applyNumberFormat="1" applyFont="1" applyFill="1" applyBorder="1"/>
    <xf numFmtId="2" fontId="4" fillId="0" borderId="1" xfId="0" applyNumberFormat="1" applyFont="1" applyFill="1" applyBorder="1"/>
    <xf numFmtId="0" fontId="28" fillId="0" borderId="25" xfId="0" applyFont="1" applyFill="1" applyBorder="1"/>
    <xf numFmtId="0" fontId="28" fillId="0" borderId="14" xfId="0" applyFont="1" applyFill="1" applyBorder="1"/>
    <xf numFmtId="0" fontId="32" fillId="0" borderId="1" xfId="0" applyFont="1" applyFill="1" applyBorder="1" applyAlignment="1"/>
    <xf numFmtId="0" fontId="4" fillId="0" borderId="1" xfId="0" applyFont="1" applyFill="1" applyBorder="1" applyAlignment="1">
      <alignment wrapText="1"/>
    </xf>
    <xf numFmtId="0" fontId="4" fillId="0" borderId="1" xfId="0" applyFont="1" applyFill="1" applyBorder="1" applyAlignment="1">
      <alignment vertical="center"/>
    </xf>
    <xf numFmtId="0" fontId="28" fillId="0" borderId="1" xfId="0" applyFont="1" applyFill="1" applyBorder="1" applyAlignment="1"/>
    <xf numFmtId="0" fontId="4" fillId="0" borderId="1" xfId="0" applyFont="1" applyFill="1" applyBorder="1" applyAlignment="1"/>
    <xf numFmtId="0" fontId="38" fillId="0" borderId="1" xfId="0" applyFont="1" applyFill="1" applyBorder="1" applyAlignment="1">
      <alignment vertical="justify" wrapText="1"/>
    </xf>
    <xf numFmtId="0" fontId="28" fillId="0" borderId="1" xfId="0" applyFont="1" applyFill="1" applyBorder="1" applyAlignment="1">
      <alignment vertical="justify" wrapText="1"/>
    </xf>
    <xf numFmtId="0" fontId="3" fillId="0" borderId="4" xfId="0" applyFont="1" applyBorder="1"/>
    <xf numFmtId="0" fontId="3" fillId="0" borderId="4" xfId="0" applyFont="1" applyBorder="1" applyAlignment="1"/>
    <xf numFmtId="0" fontId="3" fillId="0" borderId="6" xfId="0" applyFont="1" applyBorder="1" applyAlignment="1"/>
    <xf numFmtId="0" fontId="3" fillId="0" borderId="13" xfId="0" applyFont="1" applyBorder="1" applyAlignment="1">
      <alignment horizontal="center"/>
    </xf>
    <xf numFmtId="0" fontId="43" fillId="0" borderId="1" xfId="53" applyFont="1" applyFill="1" applyBorder="1"/>
    <xf numFmtId="2" fontId="3" fillId="0" borderId="0" xfId="0" applyNumberFormat="1" applyFont="1" applyBorder="1" applyAlignment="1">
      <alignment horizontal="right" vertical="center" wrapText="1"/>
    </xf>
    <xf numFmtId="165" fontId="28" fillId="0" borderId="1" xfId="0" applyNumberFormat="1" applyFont="1" applyFill="1" applyBorder="1" applyAlignment="1">
      <alignment horizontal="right" vertical="center" wrapText="1"/>
    </xf>
    <xf numFmtId="171" fontId="28" fillId="0" borderId="1" xfId="0" applyNumberFormat="1" applyFont="1" applyFill="1" applyBorder="1" applyAlignment="1">
      <alignment horizontal="right" vertical="center" wrapText="1"/>
    </xf>
    <xf numFmtId="2" fontId="3" fillId="0" borderId="0" xfId="0" applyNumberFormat="1" applyFont="1" applyBorder="1" applyAlignment="1">
      <alignment vertical="center" wrapText="1"/>
    </xf>
    <xf numFmtId="0" fontId="0" fillId="0" borderId="1" xfId="0" applyBorder="1"/>
    <xf numFmtId="2" fontId="28" fillId="0" borderId="14" xfId="0" applyNumberFormat="1" applyFont="1" applyFill="1" applyBorder="1"/>
    <xf numFmtId="0" fontId="36" fillId="0" borderId="1" xfId="0" applyFont="1" applyBorder="1" applyAlignment="1">
      <alignment horizontal="center"/>
    </xf>
    <xf numFmtId="10" fontId="4" fillId="0" borderId="1" xfId="0" applyNumberFormat="1" applyFont="1" applyFill="1" applyBorder="1" applyAlignment="1">
      <alignment vertical="center" wrapText="1"/>
    </xf>
    <xf numFmtId="0" fontId="3" fillId="0" borderId="0" xfId="0" applyFont="1" applyBorder="1" applyAlignment="1"/>
    <xf numFmtId="0" fontId="2" fillId="0" borderId="1" xfId="0" applyFont="1" applyBorder="1" applyAlignment="1">
      <alignment horizontal="center" vertical="center" wrapText="1"/>
    </xf>
    <xf numFmtId="0" fontId="3" fillId="0" borderId="4" xfId="0" applyFont="1" applyBorder="1" applyAlignment="1">
      <alignment horizontal="center"/>
    </xf>
    <xf numFmtId="0" fontId="3" fillId="0" borderId="1" xfId="0" applyFont="1" applyBorder="1" applyAlignment="1">
      <alignment horizontal="center" vertical="center" wrapText="1"/>
    </xf>
    <xf numFmtId="2" fontId="3" fillId="0" borderId="1" xfId="0" applyNumberFormat="1" applyFont="1" applyBorder="1" applyAlignment="1">
      <alignment horizontal="right" vertical="center" wrapText="1"/>
    </xf>
    <xf numFmtId="0" fontId="3" fillId="0" borderId="0" xfId="0" applyFont="1" applyBorder="1"/>
    <xf numFmtId="2" fontId="3" fillId="0" borderId="1" xfId="0" applyNumberFormat="1" applyFont="1" applyBorder="1"/>
    <xf numFmtId="2" fontId="24" fillId="0" borderId="1" xfId="0" applyNumberFormat="1" applyFont="1" applyFill="1" applyBorder="1"/>
    <xf numFmtId="0" fontId="28" fillId="0" borderId="4" xfId="0" applyFont="1" applyFill="1" applyBorder="1" applyAlignment="1">
      <alignment horizontal="center"/>
    </xf>
    <xf numFmtId="0" fontId="28" fillId="0" borderId="8" xfId="0" applyFont="1" applyFill="1" applyBorder="1" applyAlignment="1">
      <alignment horizontal="center" vertical="center" wrapText="1"/>
    </xf>
    <xf numFmtId="2" fontId="28" fillId="0" borderId="14" xfId="0" applyNumberFormat="1" applyFont="1" applyFill="1" applyBorder="1" applyAlignment="1">
      <alignment horizontal="right" vertical="center" wrapText="1"/>
    </xf>
    <xf numFmtId="2" fontId="24" fillId="0" borderId="14" xfId="0" applyNumberFormat="1" applyFont="1" applyBorder="1"/>
    <xf numFmtId="2" fontId="3" fillId="0" borderId="14" xfId="0" applyNumberFormat="1" applyFont="1" applyBorder="1" applyAlignment="1">
      <alignment horizontal="center"/>
    </xf>
    <xf numFmtId="2" fontId="3" fillId="0" borderId="14" xfId="0" applyNumberFormat="1" applyFont="1" applyBorder="1"/>
    <xf numFmtId="2" fontId="28" fillId="0" borderId="25" xfId="0" applyNumberFormat="1" applyFont="1" applyFill="1" applyBorder="1"/>
    <xf numFmtId="2" fontId="3" fillId="0" borderId="25" xfId="0" applyNumberFormat="1" applyFont="1" applyBorder="1"/>
    <xf numFmtId="172" fontId="3" fillId="0" borderId="9" xfId="0" applyNumberFormat="1" applyFont="1" applyBorder="1" applyAlignment="1">
      <alignment horizontal="right"/>
    </xf>
    <xf numFmtId="172" fontId="3" fillId="0" borderId="5" xfId="0" applyNumberFormat="1" applyFont="1" applyBorder="1" applyAlignment="1">
      <alignment horizontal="right"/>
    </xf>
    <xf numFmtId="172" fontId="3" fillId="0" borderId="26" xfId="0" applyNumberFormat="1" applyFont="1" applyBorder="1" applyAlignment="1">
      <alignment horizontal="right"/>
    </xf>
    <xf numFmtId="172" fontId="2" fillId="0" borderId="11" xfId="0" applyNumberFormat="1" applyFont="1" applyBorder="1" applyAlignment="1">
      <alignment horizontal="right"/>
    </xf>
    <xf numFmtId="0" fontId="2" fillId="0" borderId="13" xfId="0" applyFont="1" applyBorder="1" applyAlignment="1">
      <alignment horizontal="center"/>
    </xf>
    <xf numFmtId="2" fontId="4" fillId="0" borderId="1" xfId="0" applyNumberFormat="1" applyFont="1" applyFill="1" applyBorder="1" applyAlignment="1">
      <alignment vertical="center" wrapText="1"/>
    </xf>
    <xf numFmtId="0" fontId="2" fillId="0" borderId="28" xfId="0" applyFont="1" applyBorder="1" applyAlignment="1">
      <alignment horizontal="center" vertical="center" wrapText="1"/>
    </xf>
    <xf numFmtId="0" fontId="2" fillId="0" borderId="35" xfId="0" applyFont="1" applyBorder="1" applyAlignment="1">
      <alignment horizontal="center" vertical="center" wrapText="1"/>
    </xf>
    <xf numFmtId="0" fontId="3" fillId="0" borderId="35" xfId="0" applyFont="1" applyBorder="1" applyAlignment="1"/>
    <xf numFmtId="0" fontId="3" fillId="0" borderId="35" xfId="0" applyFont="1" applyBorder="1" applyAlignment="1">
      <alignment horizontal="center"/>
    </xf>
    <xf numFmtId="0" fontId="3" fillId="0" borderId="1" xfId="0" applyFont="1" applyBorder="1" applyAlignment="1"/>
    <xf numFmtId="0" fontId="3" fillId="0" borderId="35" xfId="0" applyFont="1" applyBorder="1"/>
    <xf numFmtId="0" fontId="3" fillId="0" borderId="36" xfId="0" applyFont="1" applyBorder="1"/>
    <xf numFmtId="0" fontId="3" fillId="0" borderId="36" xfId="0" applyFont="1" applyBorder="1" applyAlignment="1">
      <alignment horizontal="center"/>
    </xf>
    <xf numFmtId="4" fontId="3" fillId="0" borderId="35" xfId="0" applyNumberFormat="1" applyFont="1" applyBorder="1" applyAlignment="1">
      <alignment horizontal="right" vertical="center" wrapText="1"/>
    </xf>
    <xf numFmtId="2" fontId="3" fillId="0" borderId="35" xfId="0" applyNumberFormat="1" applyFont="1" applyBorder="1" applyAlignment="1">
      <alignment horizontal="right" vertical="center" wrapText="1"/>
    </xf>
    <xf numFmtId="0" fontId="3" fillId="0" borderId="35" xfId="0" applyFont="1" applyBorder="1" applyAlignment="1">
      <alignment horizontal="right" vertical="center" wrapText="1"/>
    </xf>
    <xf numFmtId="2" fontId="3" fillId="0" borderId="35" xfId="0" applyNumberFormat="1" applyFont="1" applyBorder="1"/>
    <xf numFmtId="2" fontId="3" fillId="0" borderId="38" xfId="0" applyNumberFormat="1" applyFont="1" applyBorder="1" applyAlignment="1">
      <alignment horizontal="right" vertical="center" wrapText="1"/>
    </xf>
    <xf numFmtId="2" fontId="3" fillId="0" borderId="28" xfId="0" applyNumberFormat="1" applyFont="1" applyBorder="1" applyAlignment="1">
      <alignment horizontal="right" vertical="center" wrapText="1"/>
    </xf>
    <xf numFmtId="2" fontId="3" fillId="0" borderId="35" xfId="0" applyNumberFormat="1" applyFont="1" applyBorder="1" applyAlignment="1">
      <alignment vertical="center" wrapText="1"/>
    </xf>
    <xf numFmtId="4" fontId="3" fillId="0" borderId="35" xfId="0" applyNumberFormat="1" applyFont="1" applyBorder="1" applyAlignment="1">
      <alignment vertical="center" wrapText="1"/>
    </xf>
    <xf numFmtId="0" fontId="3" fillId="0" borderId="35" xfId="0" applyFont="1" applyBorder="1" applyAlignment="1">
      <alignment vertical="center" wrapText="1"/>
    </xf>
    <xf numFmtId="0" fontId="4" fillId="39" borderId="35" xfId="0" applyFont="1" applyFill="1" applyBorder="1" applyAlignment="1">
      <alignment horizontal="center"/>
    </xf>
    <xf numFmtId="4" fontId="2" fillId="0" borderId="35" xfId="0" applyNumberFormat="1" applyFont="1" applyBorder="1"/>
    <xf numFmtId="0" fontId="45" fillId="0" borderId="1" xfId="0" applyFont="1" applyFill="1" applyBorder="1" applyAlignment="1"/>
    <xf numFmtId="0" fontId="28" fillId="0" borderId="14" xfId="0" applyFont="1" applyFill="1" applyBorder="1" applyAlignment="1">
      <alignment horizontal="left" vertical="center" wrapText="1"/>
    </xf>
    <xf numFmtId="2" fontId="3" fillId="0" borderId="14" xfId="0" applyNumberFormat="1" applyFont="1" applyFill="1" applyBorder="1"/>
    <xf numFmtId="2" fontId="3" fillId="0" borderId="1" xfId="0" applyNumberFormat="1" applyFont="1" applyFill="1" applyBorder="1"/>
    <xf numFmtId="2" fontId="3" fillId="0" borderId="14" xfId="0" applyNumberFormat="1" applyFont="1" applyBorder="1" applyAlignment="1">
      <alignment horizontal="right"/>
    </xf>
    <xf numFmtId="0" fontId="36" fillId="0" borderId="0" xfId="0" applyFont="1"/>
    <xf numFmtId="0" fontId="36" fillId="0" borderId="14" xfId="0" applyFont="1" applyBorder="1"/>
    <xf numFmtId="0" fontId="36" fillId="0" borderId="1" xfId="0" applyFont="1" applyBorder="1"/>
    <xf numFmtId="0" fontId="36" fillId="0" borderId="4" xfId="0" applyFont="1" applyBorder="1" applyAlignment="1">
      <alignment horizontal="center"/>
    </xf>
    <xf numFmtId="2" fontId="47" fillId="0" borderId="1" xfId="0" applyNumberFormat="1" applyFont="1" applyBorder="1"/>
    <xf numFmtId="2" fontId="36" fillId="0" borderId="1" xfId="0" applyNumberFormat="1" applyFont="1" applyBorder="1"/>
    <xf numFmtId="0" fontId="36" fillId="0" borderId="24" xfId="0" applyFont="1" applyBorder="1" applyAlignment="1">
      <alignment horizontal="center"/>
    </xf>
    <xf numFmtId="0" fontId="36" fillId="0" borderId="25" xfId="0" applyFont="1" applyBorder="1"/>
    <xf numFmtId="2" fontId="36" fillId="0" borderId="25" xfId="0" applyNumberFormat="1" applyFont="1" applyBorder="1"/>
    <xf numFmtId="2" fontId="47" fillId="0" borderId="25" xfId="0" applyNumberFormat="1" applyFont="1" applyBorder="1"/>
    <xf numFmtId="0" fontId="32" fillId="0" borderId="61" xfId="0" applyFont="1" applyFill="1" applyBorder="1" applyAlignment="1"/>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1"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7" fillId="0" borderId="0" xfId="0" applyFont="1" applyAlignment="1">
      <alignment horizontal="center" vertical="center" wrapText="1"/>
    </xf>
    <xf numFmtId="0" fontId="3" fillId="0" borderId="0" xfId="0" applyFont="1" applyAlignment="1">
      <alignment horizontal="center" vertical="center" wrapText="1"/>
    </xf>
    <xf numFmtId="0" fontId="41" fillId="0" borderId="1" xfId="0" applyFont="1" applyBorder="1" applyAlignment="1">
      <alignment horizontal="left"/>
    </xf>
    <xf numFmtId="0" fontId="41" fillId="0" borderId="5" xfId="0" applyFont="1" applyBorder="1" applyAlignment="1">
      <alignment horizontal="left"/>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6" fillId="0" borderId="1" xfId="0" applyFont="1" applyBorder="1" applyAlignment="1">
      <alignment horizontal="left" vertical="center" wrapText="1"/>
    </xf>
    <xf numFmtId="0" fontId="33" fillId="0" borderId="0" xfId="0" applyFont="1" applyBorder="1" applyAlignment="1">
      <alignment horizontal="justify" vertical="justify"/>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33" fillId="0" borderId="0" xfId="0" applyFont="1" applyBorder="1" applyAlignment="1">
      <alignment horizontal="left" vertical="justify"/>
    </xf>
    <xf numFmtId="0" fontId="2" fillId="2" borderId="27" xfId="0" applyFont="1" applyFill="1" applyBorder="1" applyAlignment="1">
      <alignment horizontal="center"/>
    </xf>
    <xf numFmtId="0" fontId="2" fillId="2" borderId="28" xfId="0" applyFont="1" applyFill="1" applyBorder="1" applyAlignment="1">
      <alignment horizontal="center"/>
    </xf>
    <xf numFmtId="0" fontId="2" fillId="2" borderId="40" xfId="0" applyFont="1" applyFill="1" applyBorder="1" applyAlignment="1">
      <alignment horizontal="center"/>
    </xf>
    <xf numFmtId="0" fontId="2" fillId="40" borderId="0" xfId="0" applyFont="1" applyFill="1" applyBorder="1" applyAlignment="1">
      <alignment horizontal="left" vertical="center" wrapText="1"/>
    </xf>
    <xf numFmtId="0" fontId="33" fillId="0" borderId="1" xfId="0" applyFont="1" applyBorder="1" applyAlignment="1">
      <alignment horizontal="justify" vertical="justify" wrapText="1"/>
    </xf>
    <xf numFmtId="0" fontId="33" fillId="0" borderId="25" xfId="0" applyFont="1" applyBorder="1" applyAlignment="1">
      <alignment horizontal="justify" vertical="justify" wrapText="1"/>
    </xf>
    <xf numFmtId="0" fontId="33" fillId="0" borderId="0" xfId="0" applyFont="1" applyBorder="1" applyAlignment="1">
      <alignment horizontal="justify" vertical="justify" wrapText="1"/>
    </xf>
    <xf numFmtId="0" fontId="2" fillId="0" borderId="0" xfId="0" applyFont="1" applyBorder="1" applyAlignment="1">
      <alignment horizontal="center" vertical="center" wrapText="1"/>
    </xf>
    <xf numFmtId="0" fontId="33" fillId="0" borderId="1" xfId="0" applyFont="1" applyBorder="1" applyAlignment="1">
      <alignment horizontal="left" vertical="center" wrapText="1"/>
    </xf>
    <xf numFmtId="0" fontId="2" fillId="40" borderId="0" xfId="0" applyFont="1" applyFill="1" applyBorder="1" applyAlignment="1">
      <alignment horizontal="center" vertical="center"/>
    </xf>
    <xf numFmtId="0" fontId="2" fillId="40" borderId="70" xfId="0" applyFont="1" applyFill="1" applyBorder="1" applyAlignment="1">
      <alignment horizontal="center" vertical="center"/>
    </xf>
    <xf numFmtId="0" fontId="34" fillId="0" borderId="0" xfId="0" applyFont="1" applyBorder="1" applyAlignment="1">
      <alignment vertical="center" wrapText="1"/>
    </xf>
    <xf numFmtId="0" fontId="3" fillId="0" borderId="2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left"/>
    </xf>
    <xf numFmtId="0" fontId="2" fillId="0" borderId="53" xfId="0" applyFont="1" applyBorder="1" applyAlignment="1">
      <alignment horizontal="center"/>
    </xf>
    <xf numFmtId="0" fontId="2" fillId="0" borderId="64" xfId="0" applyFont="1" applyBorder="1" applyAlignment="1">
      <alignment horizontal="center"/>
    </xf>
    <xf numFmtId="0" fontId="2" fillId="0" borderId="54" xfId="0" applyFont="1" applyBorder="1" applyAlignment="1">
      <alignment horizontal="center"/>
    </xf>
    <xf numFmtId="0" fontId="3" fillId="0" borderId="67" xfId="0" applyFont="1" applyBorder="1" applyAlignment="1">
      <alignment horizontal="center"/>
    </xf>
    <xf numFmtId="0" fontId="3" fillId="0" borderId="61" xfId="0" applyFont="1" applyBorder="1" applyAlignment="1">
      <alignment horizontal="center"/>
    </xf>
    <xf numFmtId="0" fontId="3" fillId="0" borderId="68" xfId="0" applyFont="1" applyBorder="1" applyAlignment="1">
      <alignment horizontal="center"/>
    </xf>
    <xf numFmtId="0" fontId="3" fillId="0" borderId="69" xfId="0" applyFont="1" applyBorder="1" applyAlignment="1">
      <alignment horizontal="center"/>
    </xf>
    <xf numFmtId="0" fontId="3" fillId="0" borderId="65" xfId="0" applyFont="1" applyBorder="1" applyAlignment="1">
      <alignment horizontal="center"/>
    </xf>
    <xf numFmtId="0" fontId="3" fillId="0" borderId="37" xfId="0" applyFont="1" applyBorder="1" applyAlignment="1">
      <alignment horizontal="center"/>
    </xf>
    <xf numFmtId="0" fontId="3" fillId="0" borderId="66" xfId="0" applyFont="1" applyBorder="1" applyAlignment="1">
      <alignment horizontal="center"/>
    </xf>
    <xf numFmtId="0" fontId="41" fillId="0" borderId="13" xfId="0" applyFont="1" applyBorder="1" applyAlignment="1">
      <alignment horizontal="left"/>
    </xf>
    <xf numFmtId="0" fontId="3" fillId="0" borderId="62" xfId="0" applyFont="1" applyBorder="1" applyAlignment="1">
      <alignment horizontal="center"/>
    </xf>
    <xf numFmtId="0" fontId="3" fillId="0" borderId="28" xfId="0" applyFont="1" applyBorder="1" applyAlignment="1">
      <alignment horizontal="center"/>
    </xf>
    <xf numFmtId="0" fontId="3" fillId="0" borderId="63" xfId="0" applyFont="1" applyBorder="1" applyAlignment="1">
      <alignment horizontal="center"/>
    </xf>
    <xf numFmtId="0" fontId="3" fillId="0" borderId="64" xfId="0" applyFont="1" applyBorder="1" applyAlignment="1">
      <alignment horizontal="center"/>
    </xf>
    <xf numFmtId="0" fontId="3" fillId="0" borderId="54" xfId="0" applyFont="1" applyBorder="1" applyAlignment="1">
      <alignment horizontal="center"/>
    </xf>
    <xf numFmtId="0" fontId="28" fillId="39" borderId="76" xfId="0" applyFont="1" applyFill="1" applyBorder="1" applyAlignment="1">
      <alignment horizontal="center"/>
    </xf>
    <xf numFmtId="0" fontId="28" fillId="39" borderId="71" xfId="0" applyFont="1" applyFill="1" applyBorder="1" applyAlignment="1">
      <alignment horizontal="center"/>
    </xf>
    <xf numFmtId="0" fontId="28" fillId="39" borderId="72" xfId="0" applyFont="1" applyFill="1" applyBorder="1" applyAlignment="1">
      <alignment horizontal="center"/>
    </xf>
    <xf numFmtId="0" fontId="3" fillId="0" borderId="35" xfId="0" applyFont="1" applyBorder="1" applyAlignment="1">
      <alignment horizontal="left"/>
    </xf>
    <xf numFmtId="0" fontId="3" fillId="0" borderId="61" xfId="0" applyFont="1" applyBorder="1" applyAlignment="1">
      <alignment horizontal="left"/>
    </xf>
    <xf numFmtId="0" fontId="36" fillId="0" borderId="35" xfId="0" applyFont="1" applyBorder="1" applyAlignment="1">
      <alignment horizontal="left"/>
    </xf>
    <xf numFmtId="0" fontId="36" fillId="0" borderId="61" xfId="0" applyFont="1" applyBorder="1" applyAlignment="1">
      <alignment horizontal="left"/>
    </xf>
    <xf numFmtId="0" fontId="34" fillId="0" borderId="1" xfId="0" applyFont="1" applyBorder="1" applyAlignment="1">
      <alignment horizontal="left" vertical="center" wrapText="1"/>
    </xf>
    <xf numFmtId="0" fontId="33" fillId="0" borderId="1" xfId="0" applyFont="1" applyBorder="1" applyAlignment="1">
      <alignment horizontal="left"/>
    </xf>
    <xf numFmtId="0" fontId="2" fillId="0" borderId="35" xfId="0" applyFont="1" applyBorder="1" applyAlignment="1">
      <alignment horizontal="center" vertical="center" wrapText="1"/>
    </xf>
    <xf numFmtId="0" fontId="2" fillId="0" borderId="75" xfId="0" applyFont="1" applyBorder="1" applyAlignment="1">
      <alignment horizontal="center" vertical="center" wrapText="1"/>
    </xf>
    <xf numFmtId="0" fontId="2" fillId="0" borderId="61" xfId="0" applyFont="1" applyBorder="1" applyAlignment="1">
      <alignment horizontal="center" vertical="center" wrapText="1"/>
    </xf>
    <xf numFmtId="0" fontId="33" fillId="0" borderId="1" xfId="0" applyFont="1" applyBorder="1" applyAlignment="1">
      <alignment horizontal="left" wrapText="1"/>
    </xf>
    <xf numFmtId="0" fontId="2" fillId="0" borderId="1" xfId="0" applyFont="1" applyBorder="1" applyAlignment="1">
      <alignment horizontal="left" vertical="center" wrapText="1"/>
    </xf>
    <xf numFmtId="0" fontId="34" fillId="0" borderId="0" xfId="0" applyFont="1" applyBorder="1" applyAlignment="1">
      <alignment horizontal="left" vertical="center" wrapText="1"/>
    </xf>
    <xf numFmtId="0" fontId="44" fillId="0" borderId="73" xfId="0" applyFont="1" applyBorder="1" applyAlignment="1">
      <alignment horizontal="center"/>
    </xf>
    <xf numFmtId="0" fontId="44" fillId="0" borderId="73" xfId="0" applyFont="1" applyBorder="1" applyAlignment="1">
      <alignment horizontal="left"/>
    </xf>
    <xf numFmtId="0" fontId="2" fillId="0" borderId="0" xfId="0" applyFont="1" applyBorder="1" applyAlignment="1">
      <alignment horizontal="center" vertical="center"/>
    </xf>
    <xf numFmtId="0" fontId="2" fillId="0" borderId="70" xfId="0" applyFont="1" applyBorder="1" applyAlignment="1">
      <alignment horizontal="center" vertical="center"/>
    </xf>
    <xf numFmtId="0" fontId="3" fillId="0" borderId="35" xfId="0" applyFont="1" applyBorder="1" applyAlignment="1">
      <alignment horizontal="left" vertical="center" wrapText="1"/>
    </xf>
    <xf numFmtId="0" fontId="3" fillId="0" borderId="61" xfId="0" applyFont="1" applyBorder="1" applyAlignment="1">
      <alignment horizontal="left" vertical="center" wrapText="1"/>
    </xf>
    <xf numFmtId="0" fontId="33" fillId="0" borderId="0" xfId="0" applyFont="1" applyAlignment="1">
      <alignment horizontal="left"/>
    </xf>
    <xf numFmtId="0" fontId="33" fillId="0" borderId="70" xfId="0" applyFont="1" applyBorder="1" applyAlignment="1">
      <alignment horizontal="left"/>
    </xf>
    <xf numFmtId="0" fontId="3" fillId="0" borderId="0" xfId="0" applyFont="1" applyAlignment="1">
      <alignment horizontal="center"/>
    </xf>
    <xf numFmtId="0" fontId="3" fillId="0" borderId="70" xfId="0" applyFont="1" applyBorder="1" applyAlignment="1">
      <alignment horizontal="center"/>
    </xf>
    <xf numFmtId="0" fontId="33" fillId="0" borderId="73" xfId="0" applyFont="1" applyBorder="1" applyAlignment="1">
      <alignment horizontal="left"/>
    </xf>
    <xf numFmtId="0" fontId="33" fillId="0" borderId="74" xfId="0" applyFont="1" applyBorder="1" applyAlignment="1">
      <alignment horizontal="left"/>
    </xf>
    <xf numFmtId="0" fontId="34" fillId="0" borderId="73" xfId="0" applyFont="1" applyBorder="1" applyAlignment="1">
      <alignment horizontal="left" vertical="center" wrapText="1"/>
    </xf>
    <xf numFmtId="0" fontId="34" fillId="0" borderId="74" xfId="0" applyFont="1" applyBorder="1" applyAlignment="1">
      <alignment horizontal="left" vertical="center" wrapText="1"/>
    </xf>
    <xf numFmtId="0" fontId="33" fillId="0" borderId="0" xfId="0" applyFont="1" applyBorder="1" applyAlignment="1">
      <alignment vertical="center" wrapText="1"/>
    </xf>
    <xf numFmtId="0" fontId="34" fillId="0" borderId="0" xfId="0" applyFont="1" applyBorder="1" applyAlignment="1">
      <alignment horizontal="center"/>
    </xf>
    <xf numFmtId="0" fontId="3" fillId="0" borderId="0" xfId="0" applyFont="1" applyBorder="1" applyAlignment="1">
      <alignment horizontal="center"/>
    </xf>
    <xf numFmtId="0" fontId="33" fillId="0" borderId="0" xfId="0" applyFont="1" applyBorder="1" applyAlignment="1">
      <alignment horizontal="left" vertical="justify" wrapText="1"/>
    </xf>
    <xf numFmtId="0" fontId="3" fillId="0" borderId="35"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34" xfId="0" applyFont="1" applyBorder="1" applyAlignment="1">
      <alignment horizontal="center"/>
    </xf>
    <xf numFmtId="0" fontId="3" fillId="0" borderId="77" xfId="0" applyFont="1" applyBorder="1" applyAlignment="1">
      <alignment horizontal="center"/>
    </xf>
    <xf numFmtId="0" fontId="2" fillId="40" borderId="0" xfId="0" applyFont="1" applyFill="1" applyBorder="1" applyAlignment="1">
      <alignment horizontal="left" vertical="center"/>
    </xf>
    <xf numFmtId="0" fontId="2" fillId="40" borderId="70" xfId="0" applyFont="1" applyFill="1" applyBorder="1" applyAlignment="1">
      <alignment horizontal="left" vertical="center"/>
    </xf>
    <xf numFmtId="0" fontId="2" fillId="0" borderId="35" xfId="0" applyFont="1" applyBorder="1" applyAlignment="1">
      <alignment horizontal="left" vertical="center" wrapText="1"/>
    </xf>
    <xf numFmtId="0" fontId="2" fillId="0" borderId="61" xfId="0" applyFont="1" applyBorder="1" applyAlignment="1">
      <alignment horizontal="left" vertical="center" wrapText="1"/>
    </xf>
    <xf numFmtId="0" fontId="33" fillId="0" borderId="0" xfId="0" applyFont="1" applyAlignment="1">
      <alignment horizontal="left" vertical="center"/>
    </xf>
    <xf numFmtId="0" fontId="33" fillId="0" borderId="0" xfId="0" applyFont="1" applyAlignment="1">
      <alignment horizontal="left" vertical="center" wrapText="1"/>
    </xf>
    <xf numFmtId="0" fontId="36" fillId="0" borderId="2" xfId="0" applyFont="1" applyBorder="1" applyAlignment="1">
      <alignment horizontal="center"/>
    </xf>
    <xf numFmtId="0" fontId="36" fillId="0" borderId="6" xfId="0" applyFont="1" applyBorder="1" applyAlignment="1">
      <alignment horizont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8" fillId="0" borderId="10" xfId="0" applyFont="1" applyBorder="1" applyAlignment="1">
      <alignment horizontal="center"/>
    </xf>
    <xf numFmtId="0" fontId="48" fillId="0" borderId="15" xfId="0" applyFont="1" applyBorder="1" applyAlignment="1">
      <alignment horizontal="center"/>
    </xf>
    <xf numFmtId="0" fontId="36" fillId="0" borderId="12" xfId="0" applyFont="1" applyBorder="1" applyAlignment="1">
      <alignment horizontal="center"/>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cellXfs>
  <cellStyles count="54">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Hiperlink" xfId="53" builtinId="8"/>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showGridLines="0" topLeftCell="A196" zoomScale="115" zoomScaleNormal="115" workbookViewId="0">
      <selection activeCell="C210" sqref="C210"/>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10" t="s">
        <v>235</v>
      </c>
      <c r="B1" s="410"/>
      <c r="C1" s="410"/>
      <c r="D1" s="410"/>
      <c r="E1" s="410"/>
      <c r="F1" s="410"/>
      <c r="G1" s="410"/>
      <c r="H1" s="410"/>
    </row>
    <row r="2" spans="1:8" ht="24" customHeight="1" x14ac:dyDescent="0.35">
      <c r="A2" s="410" t="s">
        <v>236</v>
      </c>
      <c r="B2" s="410"/>
      <c r="C2" s="410"/>
      <c r="D2" s="410"/>
      <c r="E2" s="410"/>
      <c r="F2" s="410"/>
      <c r="G2" s="410"/>
      <c r="H2" s="410"/>
    </row>
    <row r="3" spans="1:8" ht="177" customHeight="1" x14ac:dyDescent="0.25">
      <c r="A3" s="414" t="s">
        <v>254</v>
      </c>
      <c r="B3" s="414"/>
      <c r="C3" s="414"/>
      <c r="D3" s="414"/>
      <c r="E3" s="414"/>
      <c r="F3" s="414"/>
      <c r="G3" s="414"/>
      <c r="H3" s="414"/>
    </row>
    <row r="4" spans="1:8" ht="24" customHeight="1" x14ac:dyDescent="0.25">
      <c r="A4" s="265"/>
      <c r="B4" s="265"/>
      <c r="C4" s="265"/>
      <c r="D4" s="265"/>
      <c r="E4" s="265"/>
      <c r="F4" s="265"/>
      <c r="G4" s="264"/>
      <c r="H4" s="264"/>
    </row>
    <row r="5" spans="1:8" ht="24" customHeight="1" x14ac:dyDescent="0.25">
      <c r="A5" s="403" t="s">
        <v>5</v>
      </c>
      <c r="B5" s="403"/>
      <c r="C5" s="403"/>
      <c r="D5" s="403"/>
      <c r="E5" s="403"/>
      <c r="F5" s="403"/>
      <c r="G5" s="403"/>
      <c r="H5" s="403"/>
    </row>
    <row r="6" spans="1:8" ht="40.5" customHeight="1" x14ac:dyDescent="0.25">
      <c r="A6" s="414" t="s">
        <v>241</v>
      </c>
      <c r="B6" s="414"/>
      <c r="C6" s="414"/>
      <c r="D6" s="414"/>
      <c r="E6" s="414"/>
      <c r="F6" s="414"/>
      <c r="G6" s="414"/>
      <c r="H6" s="414"/>
    </row>
    <row r="7" spans="1:8" ht="24" customHeight="1" x14ac:dyDescent="0.25">
      <c r="A7" s="167"/>
      <c r="B7" s="167"/>
      <c r="C7" s="167"/>
      <c r="D7" s="167"/>
      <c r="E7" s="167"/>
      <c r="F7" s="167"/>
      <c r="G7" s="162"/>
      <c r="H7" s="162"/>
    </row>
    <row r="8" spans="1:8" ht="24" customHeight="1" x14ac:dyDescent="0.25">
      <c r="A8" s="408" t="s">
        <v>0</v>
      </c>
      <c r="B8" s="409"/>
      <c r="C8" s="409"/>
      <c r="D8" s="409"/>
      <c r="E8" s="409"/>
      <c r="F8" s="409"/>
      <c r="G8" s="409"/>
      <c r="H8" s="409"/>
    </row>
    <row r="9" spans="1:8" ht="33.75" customHeight="1" x14ac:dyDescent="0.25">
      <c r="A9" s="414" t="s">
        <v>255</v>
      </c>
      <c r="B9" s="414"/>
      <c r="C9" s="414"/>
      <c r="D9" s="414"/>
      <c r="E9" s="414"/>
      <c r="F9" s="414"/>
      <c r="G9" s="414"/>
      <c r="H9" s="414"/>
    </row>
    <row r="10" spans="1:8" ht="24" customHeight="1" thickBot="1" x14ac:dyDescent="0.3"/>
    <row r="11" spans="1:8" ht="24" customHeight="1" thickBot="1" x14ac:dyDescent="0.3">
      <c r="A11" s="404" t="s">
        <v>0</v>
      </c>
      <c r="B11" s="406"/>
    </row>
    <row r="12" spans="1:8" ht="24" customHeight="1" x14ac:dyDescent="0.25">
      <c r="A12" s="1" t="s">
        <v>145</v>
      </c>
      <c r="B12" s="20"/>
    </row>
    <row r="13" spans="1:8" ht="24" customHeight="1" thickBot="1" x14ac:dyDescent="0.3">
      <c r="A13" s="2" t="s">
        <v>149</v>
      </c>
      <c r="B13" s="19"/>
    </row>
    <row r="15" spans="1:8" ht="24" customHeight="1" x14ac:dyDescent="0.25">
      <c r="A15" s="408" t="s">
        <v>146</v>
      </c>
      <c r="B15" s="409"/>
      <c r="C15" s="409"/>
      <c r="D15" s="409"/>
      <c r="E15" s="409"/>
      <c r="F15" s="409"/>
      <c r="G15" s="409"/>
      <c r="H15" s="409"/>
    </row>
    <row r="16" spans="1:8" ht="85.5" customHeight="1" x14ac:dyDescent="0.25">
      <c r="A16" s="414" t="s">
        <v>256</v>
      </c>
      <c r="B16" s="414"/>
      <c r="C16" s="414"/>
      <c r="D16" s="414"/>
      <c r="E16" s="414"/>
      <c r="F16" s="414"/>
      <c r="G16" s="414"/>
      <c r="H16" s="414"/>
    </row>
    <row r="17" spans="1:8" ht="24" customHeight="1" thickBot="1" x14ac:dyDescent="0.3">
      <c r="A17" s="167"/>
      <c r="B17" s="167"/>
      <c r="C17" s="167"/>
      <c r="D17" s="167"/>
      <c r="E17" s="167"/>
      <c r="F17" s="167"/>
    </row>
    <row r="18" spans="1:8" ht="24" customHeight="1" thickBot="1" x14ac:dyDescent="0.3">
      <c r="A18" s="411" t="s">
        <v>146</v>
      </c>
      <c r="B18" s="412"/>
      <c r="C18" s="412"/>
      <c r="D18" s="413"/>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08" t="s">
        <v>148</v>
      </c>
      <c r="B23" s="409"/>
      <c r="C23" s="409"/>
      <c r="D23" s="409"/>
      <c r="E23" s="409"/>
      <c r="F23" s="409"/>
      <c r="G23" s="409"/>
      <c r="H23" s="409"/>
    </row>
    <row r="24" spans="1:8" ht="72" customHeight="1" x14ac:dyDescent="0.25">
      <c r="A24" s="414" t="s">
        <v>242</v>
      </c>
      <c r="B24" s="414"/>
      <c r="C24" s="414"/>
      <c r="D24" s="414"/>
      <c r="E24" s="414"/>
      <c r="F24" s="414"/>
      <c r="G24" s="414"/>
      <c r="H24" s="414"/>
    </row>
    <row r="25" spans="1:8" ht="24" customHeight="1" thickBot="1" x14ac:dyDescent="0.3">
      <c r="A25" s="162"/>
      <c r="B25" s="162"/>
      <c r="C25" s="162"/>
      <c r="D25" s="162"/>
      <c r="F25" s="162"/>
    </row>
    <row r="26" spans="1:8" ht="24" customHeight="1" thickBot="1" x14ac:dyDescent="0.3">
      <c r="A26" s="404" t="s">
        <v>150</v>
      </c>
      <c r="B26" s="405"/>
      <c r="C26" s="405"/>
      <c r="D26" s="406"/>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408" t="s">
        <v>6</v>
      </c>
      <c r="B36" s="409"/>
      <c r="C36" s="409"/>
      <c r="D36" s="409"/>
      <c r="E36" s="409"/>
      <c r="F36" s="409"/>
      <c r="G36" s="409"/>
      <c r="H36" s="409"/>
    </row>
    <row r="37" spans="1:8" ht="69.75" customHeight="1" x14ac:dyDescent="0.25">
      <c r="A37" s="414" t="s">
        <v>257</v>
      </c>
      <c r="B37" s="414"/>
      <c r="C37" s="414"/>
      <c r="D37" s="414"/>
      <c r="E37" s="414"/>
      <c r="F37" s="414"/>
      <c r="G37" s="414"/>
      <c r="H37" s="414"/>
    </row>
    <row r="38" spans="1:8" ht="24" customHeight="1" thickBot="1" x14ac:dyDescent="0.3"/>
    <row r="39" spans="1:8" ht="24" customHeight="1" thickBot="1" x14ac:dyDescent="0.3">
      <c r="A39" s="411" t="s">
        <v>6</v>
      </c>
      <c r="B39" s="412"/>
      <c r="C39" s="412"/>
      <c r="D39" s="412"/>
      <c r="E39" s="413"/>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411" t="s">
        <v>10</v>
      </c>
      <c r="B43" s="412"/>
      <c r="C43" s="412"/>
      <c r="D43" s="412"/>
      <c r="E43" s="413"/>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04" t="s">
        <v>7</v>
      </c>
      <c r="B48" s="405"/>
      <c r="C48" s="405"/>
      <c r="D48" s="406"/>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429" t="s">
        <v>13</v>
      </c>
      <c r="B53" s="429"/>
      <c r="C53" s="429"/>
      <c r="D53" s="429"/>
      <c r="E53" s="162"/>
      <c r="F53" s="162"/>
    </row>
    <row r="54" spans="1:8" ht="48" customHeight="1" x14ac:dyDescent="0.25">
      <c r="A54" s="414" t="s">
        <v>243</v>
      </c>
      <c r="B54" s="414"/>
      <c r="C54" s="414"/>
      <c r="D54" s="414"/>
      <c r="E54" s="414"/>
      <c r="F54" s="414"/>
    </row>
    <row r="55" spans="1:8" ht="24" customHeight="1" thickBot="1" x14ac:dyDescent="0.3"/>
    <row r="56" spans="1:8" ht="24" customHeight="1" thickBot="1" x14ac:dyDescent="0.3">
      <c r="A56" s="404" t="s">
        <v>13</v>
      </c>
      <c r="B56" s="405"/>
      <c r="C56" s="405"/>
      <c r="D56" s="406"/>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03" t="s">
        <v>5</v>
      </c>
      <c r="B65" s="403"/>
      <c r="C65" s="403"/>
      <c r="D65" s="403"/>
      <c r="E65" s="403"/>
      <c r="F65" s="403"/>
      <c r="G65" s="403"/>
      <c r="H65" s="403"/>
    </row>
    <row r="66" spans="1:8" ht="42" customHeight="1" x14ac:dyDescent="0.25">
      <c r="A66" s="434" t="s">
        <v>153</v>
      </c>
      <c r="B66" s="434"/>
      <c r="C66" s="434"/>
      <c r="D66" s="434"/>
      <c r="E66" s="434"/>
      <c r="F66" s="434"/>
      <c r="G66" s="434"/>
      <c r="H66" s="434"/>
    </row>
    <row r="67" spans="1:8" ht="30.75" customHeight="1" thickBot="1" x14ac:dyDescent="0.3"/>
    <row r="68" spans="1:8" ht="24" customHeight="1" thickBot="1" x14ac:dyDescent="0.3">
      <c r="A68" s="411" t="s">
        <v>5</v>
      </c>
      <c r="B68" s="412"/>
      <c r="C68" s="412"/>
      <c r="D68" s="412"/>
      <c r="E68" s="412"/>
      <c r="F68" s="412"/>
      <c r="G68" s="413"/>
    </row>
    <row r="69" spans="1:8" ht="48" thickBot="1" x14ac:dyDescent="0.3">
      <c r="A69" s="47" t="s">
        <v>3</v>
      </c>
      <c r="B69" s="48" t="s">
        <v>14</v>
      </c>
      <c r="C69" s="268"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03" t="s">
        <v>141</v>
      </c>
      <c r="B77" s="403"/>
      <c r="C77" s="403"/>
      <c r="D77" s="403"/>
      <c r="E77" s="403"/>
      <c r="F77" s="403"/>
      <c r="G77" s="403"/>
      <c r="H77" s="403"/>
    </row>
    <row r="79" spans="1:8" ht="24" customHeight="1" x14ac:dyDescent="0.25">
      <c r="A79" s="408" t="s">
        <v>144</v>
      </c>
      <c r="B79" s="409"/>
      <c r="C79" s="409"/>
      <c r="D79" s="409"/>
      <c r="E79" s="409"/>
      <c r="F79" s="409"/>
      <c r="G79" s="409"/>
      <c r="H79" s="409"/>
    </row>
    <row r="80" spans="1:8" ht="16.5" thickBot="1" x14ac:dyDescent="0.3"/>
    <row r="81" spans="1:5" ht="31.5" customHeight="1" thickBot="1" x14ac:dyDescent="0.3">
      <c r="A81" s="407" t="s">
        <v>162</v>
      </c>
      <c r="B81" s="405"/>
      <c r="C81" s="405"/>
      <c r="D81" s="406"/>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07" t="s">
        <v>163</v>
      </c>
      <c r="B90" s="405"/>
      <c r="C90" s="405"/>
      <c r="D90" s="406"/>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17" t="s">
        <v>17</v>
      </c>
      <c r="B99" s="418"/>
      <c r="C99" s="418"/>
      <c r="D99" s="418"/>
      <c r="E99" s="419"/>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11" t="s">
        <v>144</v>
      </c>
      <c r="B108" s="412"/>
      <c r="C108" s="412"/>
      <c r="D108" s="412"/>
      <c r="E108" s="413"/>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408" t="s">
        <v>21</v>
      </c>
      <c r="B117" s="409"/>
      <c r="C117" s="409"/>
      <c r="D117" s="409"/>
      <c r="E117" s="409"/>
      <c r="F117" s="409"/>
      <c r="G117" s="409"/>
      <c r="H117" s="409"/>
    </row>
    <row r="118" spans="1:8" ht="51.75" customHeight="1" x14ac:dyDescent="0.25">
      <c r="A118" s="414" t="s">
        <v>244</v>
      </c>
      <c r="B118" s="414"/>
      <c r="C118" s="414"/>
      <c r="D118" s="414"/>
      <c r="E118" s="414"/>
      <c r="F118" s="414"/>
      <c r="G118" s="414"/>
      <c r="H118" s="414"/>
    </row>
    <row r="119" spans="1:8" ht="24" customHeight="1" thickBot="1" x14ac:dyDescent="0.3"/>
    <row r="120" spans="1:8" ht="24" customHeight="1" thickBot="1" x14ac:dyDescent="0.3">
      <c r="A120" s="404" t="s">
        <v>22</v>
      </c>
      <c r="B120" s="406"/>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3"/>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58" t="s">
        <v>32</v>
      </c>
      <c r="B130" s="259">
        <f>SUM(B122:B129)</f>
        <v>0.33800000000000002</v>
      </c>
    </row>
    <row r="131" spans="1:4" ht="24" customHeight="1" thickBot="1" x14ac:dyDescent="0.3"/>
    <row r="132" spans="1:4" ht="24" customHeight="1" thickBot="1" x14ac:dyDescent="0.3">
      <c r="A132" s="404" t="s">
        <v>33</v>
      </c>
      <c r="B132" s="405"/>
      <c r="C132" s="405"/>
      <c r="D132" s="406"/>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60">
        <f>SUM($B$122:$B$128)</f>
        <v>0.25800000000000001</v>
      </c>
      <c r="D134" s="128">
        <f>B134*C134</f>
        <v>0</v>
      </c>
    </row>
    <row r="135" spans="1:4" ht="24" customHeight="1" x14ac:dyDescent="0.25">
      <c r="A135" s="114" t="s">
        <v>158</v>
      </c>
      <c r="B135" s="121">
        <f t="shared" si="18"/>
        <v>0</v>
      </c>
      <c r="C135" s="261">
        <f t="shared" ref="C135:C139" si="19">SUM($B$122:$B$128)</f>
        <v>0.25800000000000001</v>
      </c>
      <c r="D135" s="129">
        <f t="shared" ref="D135:D139" si="20">B135*C135</f>
        <v>0</v>
      </c>
    </row>
    <row r="136" spans="1:4" ht="24" customHeight="1" thickBot="1" x14ac:dyDescent="0.3">
      <c r="A136" s="123" t="s">
        <v>160</v>
      </c>
      <c r="B136" s="124">
        <f t="shared" si="18"/>
        <v>0</v>
      </c>
      <c r="C136" s="262">
        <f t="shared" si="19"/>
        <v>0.25800000000000001</v>
      </c>
      <c r="D136" s="130">
        <f t="shared" si="20"/>
        <v>0</v>
      </c>
    </row>
    <row r="137" spans="1:4" ht="24" customHeight="1" x14ac:dyDescent="0.25">
      <c r="A137" s="112" t="s">
        <v>156</v>
      </c>
      <c r="B137" s="120">
        <f t="shared" si="18"/>
        <v>0</v>
      </c>
      <c r="C137" s="260">
        <f t="shared" si="19"/>
        <v>0.25800000000000001</v>
      </c>
      <c r="D137" s="128">
        <f t="shared" si="20"/>
        <v>0</v>
      </c>
    </row>
    <row r="138" spans="1:4" ht="24" customHeight="1" x14ac:dyDescent="0.25">
      <c r="A138" s="114" t="s">
        <v>157</v>
      </c>
      <c r="B138" s="121">
        <f t="shared" si="18"/>
        <v>0</v>
      </c>
      <c r="C138" s="261">
        <f t="shared" si="19"/>
        <v>0.25800000000000001</v>
      </c>
      <c r="D138" s="129">
        <f t="shared" si="20"/>
        <v>0</v>
      </c>
    </row>
    <row r="139" spans="1:4" ht="24" customHeight="1" thickBot="1" x14ac:dyDescent="0.3">
      <c r="A139" s="111" t="s">
        <v>161</v>
      </c>
      <c r="B139" s="122">
        <f t="shared" si="18"/>
        <v>0</v>
      </c>
      <c r="C139" s="263">
        <f t="shared" si="19"/>
        <v>0.25800000000000001</v>
      </c>
      <c r="D139" s="131">
        <f t="shared" si="20"/>
        <v>0</v>
      </c>
    </row>
    <row r="140" spans="1:4" ht="24" customHeight="1" thickBot="1" x14ac:dyDescent="0.3"/>
    <row r="141" spans="1:4" ht="24" customHeight="1" thickBot="1" x14ac:dyDescent="0.3">
      <c r="A141" s="404" t="s">
        <v>34</v>
      </c>
      <c r="B141" s="405"/>
      <c r="C141" s="405"/>
      <c r="D141" s="406"/>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04" t="s">
        <v>21</v>
      </c>
      <c r="B150" s="405"/>
      <c r="C150" s="405"/>
      <c r="D150" s="406"/>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08" t="s">
        <v>36</v>
      </c>
      <c r="B159" s="409"/>
      <c r="C159" s="409"/>
      <c r="D159" s="409"/>
      <c r="E159" s="409"/>
      <c r="F159" s="409"/>
      <c r="G159" s="409"/>
      <c r="H159" s="409"/>
    </row>
    <row r="160" spans="1:8" ht="72.75" customHeight="1" x14ac:dyDescent="0.25">
      <c r="A160" s="414" t="s">
        <v>245</v>
      </c>
      <c r="B160" s="414"/>
      <c r="C160" s="414"/>
      <c r="D160" s="414"/>
      <c r="E160" s="414"/>
      <c r="F160" s="414"/>
      <c r="G160" s="414"/>
      <c r="H160" s="414"/>
    </row>
    <row r="162" spans="1:7" ht="24" customHeight="1" x14ac:dyDescent="0.25">
      <c r="A162" s="429" t="s">
        <v>37</v>
      </c>
      <c r="B162" s="429"/>
      <c r="C162" s="429"/>
      <c r="D162" s="429"/>
      <c r="E162" s="429"/>
      <c r="F162" s="429"/>
      <c r="G162" s="162"/>
    </row>
    <row r="163" spans="1:7" ht="36" customHeight="1" thickBot="1" x14ac:dyDescent="0.3"/>
    <row r="164" spans="1:7" ht="24" customHeight="1" thickBot="1" x14ac:dyDescent="0.3">
      <c r="A164" s="411" t="s">
        <v>42</v>
      </c>
      <c r="B164" s="412"/>
      <c r="C164" s="412"/>
      <c r="D164" s="412"/>
      <c r="E164" s="413"/>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411" t="s">
        <v>46</v>
      </c>
      <c r="B173" s="412"/>
      <c r="C173" s="412"/>
      <c r="D173" s="412"/>
      <c r="E173" s="413"/>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04" t="s">
        <v>48</v>
      </c>
      <c r="B182" s="405"/>
      <c r="C182" s="405"/>
      <c r="D182" s="406"/>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429" t="s">
        <v>49</v>
      </c>
      <c r="B191" s="429"/>
      <c r="C191" s="429"/>
      <c r="D191" s="429"/>
      <c r="E191" s="429"/>
      <c r="F191" s="429"/>
      <c r="G191" s="162"/>
    </row>
    <row r="192" spans="1:8" ht="31.5" customHeight="1" thickBot="1" x14ac:dyDescent="0.3"/>
    <row r="193" spans="1:4" ht="24" customHeight="1" thickBot="1" x14ac:dyDescent="0.3">
      <c r="A193" s="404" t="s">
        <v>49</v>
      </c>
      <c r="B193" s="405"/>
      <c r="C193" s="405"/>
      <c r="D193" s="406"/>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404" t="s">
        <v>51</v>
      </c>
      <c r="B202" s="405"/>
      <c r="C202" s="405"/>
      <c r="D202" s="406"/>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404" t="s">
        <v>52</v>
      </c>
      <c r="B211" s="405"/>
      <c r="C211" s="405"/>
      <c r="D211" s="406"/>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435" t="s">
        <v>258</v>
      </c>
      <c r="B220" s="435"/>
      <c r="C220" s="435"/>
      <c r="D220" s="435"/>
      <c r="E220" s="435"/>
      <c r="F220" s="435"/>
      <c r="G220" s="435"/>
      <c r="H220" s="435"/>
    </row>
    <row r="221" spans="1:8" ht="24" customHeight="1" thickBot="1" x14ac:dyDescent="0.3"/>
    <row r="222" spans="1:8" ht="24" customHeight="1" thickBot="1" x14ac:dyDescent="0.3">
      <c r="A222" s="404" t="s">
        <v>237</v>
      </c>
      <c r="B222" s="405"/>
      <c r="C222" s="405"/>
      <c r="D222" s="406"/>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35" t="s">
        <v>259</v>
      </c>
      <c r="B231" s="435"/>
      <c r="C231" s="435"/>
      <c r="D231" s="435"/>
      <c r="E231" s="435"/>
      <c r="F231" s="435"/>
      <c r="G231" s="435"/>
      <c r="H231" s="435"/>
    </row>
    <row r="232" spans="1:8" ht="24" customHeight="1" thickBot="1" x14ac:dyDescent="0.3"/>
    <row r="233" spans="1:8" ht="24" customHeight="1" thickBot="1" x14ac:dyDescent="0.3">
      <c r="A233" s="404" t="s">
        <v>238</v>
      </c>
      <c r="B233" s="405"/>
      <c r="C233" s="405"/>
      <c r="D233" s="406"/>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11" t="s">
        <v>36</v>
      </c>
      <c r="B242" s="412"/>
      <c r="C242" s="412"/>
      <c r="D242" s="412"/>
      <c r="E242" s="412"/>
      <c r="F242" s="413"/>
      <c r="G242" s="33"/>
    </row>
    <row r="243" spans="1:8" ht="24" customHeight="1" thickBot="1" x14ac:dyDescent="0.3">
      <c r="A243" s="23" t="s">
        <v>3</v>
      </c>
      <c r="B243" s="24" t="s">
        <v>53</v>
      </c>
      <c r="C243" s="24" t="s">
        <v>54</v>
      </c>
      <c r="D243" s="24" t="s">
        <v>239</v>
      </c>
      <c r="E243" s="24" t="s">
        <v>240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403" t="s">
        <v>141</v>
      </c>
      <c r="B251" s="403"/>
      <c r="C251" s="403"/>
      <c r="D251" s="403"/>
      <c r="E251" s="403"/>
      <c r="F251" s="403"/>
      <c r="G251" s="403"/>
      <c r="H251" s="403"/>
    </row>
    <row r="252" spans="1:8" ht="24" customHeight="1" thickBot="1" x14ac:dyDescent="0.3"/>
    <row r="253" spans="1:8" ht="24" customHeight="1" thickBot="1" x14ac:dyDescent="0.3">
      <c r="A253" s="411" t="s">
        <v>141</v>
      </c>
      <c r="B253" s="412"/>
      <c r="C253" s="412"/>
      <c r="D253" s="412"/>
      <c r="E253" s="413"/>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403" t="s">
        <v>55</v>
      </c>
      <c r="B262" s="403"/>
      <c r="C262" s="403"/>
      <c r="D262" s="403"/>
      <c r="E262" s="403"/>
      <c r="F262" s="403"/>
      <c r="G262" s="403"/>
      <c r="H262" s="403"/>
    </row>
    <row r="263" spans="1:8" ht="53.25" customHeight="1" x14ac:dyDescent="0.25">
      <c r="A263" s="414" t="s">
        <v>251</v>
      </c>
      <c r="B263" s="414"/>
      <c r="C263" s="414"/>
      <c r="D263" s="414"/>
      <c r="E263" s="414"/>
      <c r="F263" s="414"/>
      <c r="G263" s="414"/>
      <c r="H263" s="414"/>
    </row>
    <row r="264" spans="1:8" ht="24" customHeight="1" thickBot="1" x14ac:dyDescent="0.3"/>
    <row r="265" spans="1:8" ht="16.5" thickBot="1" x14ac:dyDescent="0.3">
      <c r="A265" s="415" t="s">
        <v>56</v>
      </c>
      <c r="B265" s="416"/>
    </row>
    <row r="266" spans="1:8" ht="16.5" thickBot="1" x14ac:dyDescent="0.3">
      <c r="A266" s="266" t="s">
        <v>57</v>
      </c>
      <c r="B266" s="267"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6" t="s">
        <v>32</v>
      </c>
      <c r="B272" s="36">
        <f>SUM(B268:B271)</f>
        <v>0</v>
      </c>
      <c r="H272" s="162"/>
    </row>
    <row r="274" spans="1:8" ht="24" customHeight="1" x14ac:dyDescent="0.25">
      <c r="A274" s="408" t="s">
        <v>63</v>
      </c>
      <c r="B274" s="409"/>
      <c r="C274" s="409"/>
      <c r="D274" s="409"/>
      <c r="E274" s="409"/>
      <c r="F274" s="409"/>
      <c r="G274" s="409"/>
      <c r="H274" s="409"/>
    </row>
    <row r="275" spans="1:8" ht="106.5" customHeight="1" x14ac:dyDescent="0.25">
      <c r="A275" s="414" t="s">
        <v>260</v>
      </c>
      <c r="B275" s="414"/>
      <c r="C275" s="414"/>
      <c r="D275" s="414"/>
      <c r="E275" s="414"/>
      <c r="F275" s="414"/>
      <c r="G275" s="414"/>
      <c r="H275" s="414"/>
    </row>
    <row r="276" spans="1:8" ht="16.5" thickBot="1" x14ac:dyDescent="0.3"/>
    <row r="277" spans="1:8" ht="24" customHeight="1" thickBot="1" x14ac:dyDescent="0.3">
      <c r="A277" s="404" t="s">
        <v>64</v>
      </c>
      <c r="B277" s="405"/>
      <c r="C277" s="405"/>
      <c r="D277" s="406"/>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417" t="s">
        <v>68</v>
      </c>
      <c r="B286" s="418"/>
      <c r="C286" s="418"/>
      <c r="D286" s="419"/>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04" t="s">
        <v>70</v>
      </c>
      <c r="B295" s="405"/>
      <c r="C295" s="405"/>
      <c r="D295" s="406"/>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408" t="s">
        <v>71</v>
      </c>
      <c r="B304" s="409"/>
      <c r="C304" s="409"/>
      <c r="D304" s="409"/>
      <c r="E304" s="409"/>
      <c r="F304" s="409"/>
      <c r="G304" s="409"/>
      <c r="H304" s="409"/>
    </row>
    <row r="305" spans="1:8" ht="101.25" customHeight="1" x14ac:dyDescent="0.25">
      <c r="A305" s="414" t="s">
        <v>261</v>
      </c>
      <c r="B305" s="414"/>
      <c r="C305" s="414"/>
      <c r="D305" s="414"/>
      <c r="E305" s="414"/>
      <c r="F305" s="414"/>
      <c r="G305" s="414"/>
      <c r="H305" s="414"/>
    </row>
    <row r="306" spans="1:8" ht="16.5" thickBot="1" x14ac:dyDescent="0.3"/>
    <row r="307" spans="1:8" ht="24" customHeight="1" thickBot="1" x14ac:dyDescent="0.3">
      <c r="A307" s="404" t="s">
        <v>72</v>
      </c>
      <c r="B307" s="405"/>
      <c r="C307" s="405"/>
      <c r="D307" s="406"/>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417" t="s">
        <v>73</v>
      </c>
      <c r="B316" s="418"/>
      <c r="C316" s="418"/>
      <c r="D316" s="419"/>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04" t="s">
        <v>82</v>
      </c>
      <c r="B325" s="405"/>
      <c r="C325" s="405"/>
      <c r="D325" s="406"/>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408" t="s">
        <v>74</v>
      </c>
      <c r="B334" s="409"/>
      <c r="C334" s="409"/>
      <c r="D334" s="409"/>
      <c r="E334" s="409"/>
      <c r="F334" s="409"/>
      <c r="G334" s="409"/>
      <c r="H334" s="409"/>
    </row>
    <row r="335" spans="1:8" ht="75" customHeight="1" x14ac:dyDescent="0.25">
      <c r="A335" s="420" t="s">
        <v>262</v>
      </c>
      <c r="B335" s="420"/>
      <c r="C335" s="420"/>
      <c r="D335" s="420"/>
      <c r="E335" s="420"/>
      <c r="F335" s="420"/>
      <c r="G335" s="420"/>
      <c r="H335" s="420"/>
    </row>
    <row r="336" spans="1:8" ht="20.25" customHeight="1" thickBot="1" x14ac:dyDescent="0.3"/>
    <row r="337" spans="1:5" ht="24" customHeight="1" thickBot="1" x14ac:dyDescent="0.3">
      <c r="A337" s="411" t="s">
        <v>77</v>
      </c>
      <c r="B337" s="412"/>
      <c r="C337" s="412"/>
      <c r="D337" s="412"/>
      <c r="E337" s="413"/>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04" t="s">
        <v>78</v>
      </c>
      <c r="B346" s="405"/>
      <c r="C346" s="405"/>
      <c r="D346" s="406"/>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03" t="s">
        <v>55</v>
      </c>
      <c r="B355" s="403"/>
      <c r="C355" s="403"/>
      <c r="D355" s="403"/>
      <c r="E355" s="403"/>
      <c r="F355" s="403"/>
      <c r="G355" s="403"/>
      <c r="H355" s="403"/>
    </row>
    <row r="356" spans="1:8" ht="24" customHeight="1" thickBot="1" x14ac:dyDescent="0.3"/>
    <row r="357" spans="1:8" ht="24" customHeight="1" thickBot="1" x14ac:dyDescent="0.3">
      <c r="A357" s="411" t="s">
        <v>55</v>
      </c>
      <c r="B357" s="412"/>
      <c r="C357" s="412"/>
      <c r="D357" s="412"/>
      <c r="E357" s="413"/>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03" t="s">
        <v>83</v>
      </c>
      <c r="B366" s="403"/>
      <c r="C366" s="403"/>
      <c r="D366" s="403"/>
      <c r="E366" s="403"/>
      <c r="F366" s="403"/>
      <c r="G366" s="403"/>
      <c r="H366" s="403"/>
    </row>
    <row r="367" spans="1:8" ht="144" customHeight="1" x14ac:dyDescent="0.25">
      <c r="A367" s="414" t="s">
        <v>246</v>
      </c>
      <c r="B367" s="414"/>
      <c r="C367" s="414"/>
      <c r="D367" s="414"/>
      <c r="E367" s="414"/>
      <c r="F367" s="414"/>
      <c r="G367" s="414"/>
      <c r="H367" s="414"/>
    </row>
    <row r="368" spans="1:8" ht="24" customHeight="1" thickBot="1" x14ac:dyDescent="0.3"/>
    <row r="369" spans="1:7" ht="24" customHeight="1" thickBot="1" x14ac:dyDescent="0.3">
      <c r="A369" s="417" t="s">
        <v>165</v>
      </c>
      <c r="B369" s="418"/>
      <c r="C369" s="418"/>
      <c r="D369" s="418"/>
      <c r="E369" s="418"/>
      <c r="F369" s="418"/>
      <c r="G369" s="419"/>
    </row>
    <row r="370" spans="1:7" ht="16.5" thickBot="1" x14ac:dyDescent="0.3">
      <c r="A370" s="417" t="s">
        <v>87</v>
      </c>
      <c r="B370" s="418"/>
      <c r="C370" s="418"/>
      <c r="D370" s="418"/>
      <c r="E370" s="418"/>
      <c r="F370" s="418"/>
      <c r="G370" s="419"/>
    </row>
    <row r="371" spans="1:7" ht="24" customHeight="1" thickBot="1" x14ac:dyDescent="0.3">
      <c r="A371" s="421" t="s">
        <v>3</v>
      </c>
      <c r="B371" s="421" t="s">
        <v>88</v>
      </c>
      <c r="C371" s="421" t="s">
        <v>89</v>
      </c>
      <c r="D371" s="164" t="s">
        <v>90</v>
      </c>
      <c r="E371" s="165"/>
      <c r="F371" s="164" t="s">
        <v>91</v>
      </c>
      <c r="G371" s="165"/>
    </row>
    <row r="372" spans="1:7" ht="31.5" customHeight="1" thickBot="1" x14ac:dyDescent="0.3">
      <c r="A372" s="422"/>
      <c r="B372" s="422"/>
      <c r="C372" s="422"/>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07" t="s">
        <v>110</v>
      </c>
      <c r="B386" s="430"/>
      <c r="C386" s="430"/>
      <c r="D386" s="431"/>
    </row>
    <row r="387" spans="1:4" ht="24" customHeight="1" thickBot="1" x14ac:dyDescent="0.3">
      <c r="A387" s="432" t="s">
        <v>105</v>
      </c>
      <c r="B387" s="407" t="s">
        <v>151</v>
      </c>
      <c r="C387" s="430"/>
      <c r="D387" s="431"/>
    </row>
    <row r="388" spans="1:4" ht="26.25" customHeight="1" thickBot="1" x14ac:dyDescent="0.3">
      <c r="A388" s="433"/>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408" t="s">
        <v>114</v>
      </c>
      <c r="B403" s="409"/>
      <c r="C403" s="409"/>
      <c r="D403" s="409"/>
      <c r="E403" s="409"/>
      <c r="F403" s="409"/>
      <c r="G403" s="409"/>
      <c r="H403" s="409"/>
    </row>
    <row r="404" spans="1:8" ht="78" customHeight="1" x14ac:dyDescent="0.25">
      <c r="A404" s="414" t="s">
        <v>263</v>
      </c>
      <c r="B404" s="414"/>
      <c r="C404" s="414"/>
      <c r="D404" s="414"/>
      <c r="E404" s="414"/>
      <c r="F404" s="414"/>
      <c r="G404" s="414"/>
      <c r="H404" s="414"/>
    </row>
    <row r="405" spans="1:8" ht="24" customHeight="1" thickBot="1" x14ac:dyDescent="0.3"/>
    <row r="406" spans="1:8" ht="24" customHeight="1" thickBot="1" x14ac:dyDescent="0.3">
      <c r="A406" s="404" t="s">
        <v>86</v>
      </c>
      <c r="B406" s="405"/>
      <c r="C406" s="405"/>
      <c r="D406" s="406"/>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417" t="s">
        <v>114</v>
      </c>
      <c r="B415" s="418"/>
      <c r="C415" s="418"/>
      <c r="D415" s="418"/>
      <c r="E415" s="419"/>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408" t="s">
        <v>115</v>
      </c>
      <c r="B424" s="409"/>
      <c r="C424" s="409"/>
      <c r="D424" s="409"/>
      <c r="E424" s="409"/>
      <c r="F424" s="409"/>
      <c r="G424" s="409"/>
      <c r="H424" s="409"/>
    </row>
    <row r="425" spans="1:8" ht="119.25" customHeight="1" x14ac:dyDescent="0.25">
      <c r="A425" s="414" t="s">
        <v>252</v>
      </c>
      <c r="B425" s="414"/>
      <c r="C425" s="414"/>
      <c r="D425" s="414"/>
      <c r="E425" s="414"/>
      <c r="F425" s="414"/>
      <c r="G425" s="414"/>
      <c r="H425" s="414"/>
    </row>
    <row r="426" spans="1:8" ht="22.5" customHeight="1" thickBot="1" x14ac:dyDescent="0.3"/>
    <row r="427" spans="1:8" ht="22.5" customHeight="1" thickBot="1" x14ac:dyDescent="0.3">
      <c r="A427" s="404" t="s">
        <v>117</v>
      </c>
      <c r="B427" s="405"/>
      <c r="C427" s="405"/>
      <c r="D427" s="406"/>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423" t="s">
        <v>115</v>
      </c>
      <c r="B433" s="424"/>
      <c r="C433" s="424"/>
      <c r="D433" s="425"/>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403" t="s">
        <v>83</v>
      </c>
      <c r="B439" s="403"/>
      <c r="C439" s="403"/>
      <c r="D439" s="403"/>
      <c r="E439" s="403"/>
      <c r="F439" s="403"/>
      <c r="G439" s="403"/>
      <c r="H439" s="403"/>
    </row>
    <row r="440" spans="1:8" ht="24" customHeight="1" thickBot="1" x14ac:dyDescent="0.3"/>
    <row r="441" spans="1:8" ht="24" customHeight="1" thickBot="1" x14ac:dyDescent="0.3">
      <c r="A441" s="404" t="s">
        <v>83</v>
      </c>
      <c r="B441" s="405"/>
      <c r="C441" s="405"/>
      <c r="D441" s="406"/>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03" t="s">
        <v>122</v>
      </c>
      <c r="B450" s="403"/>
      <c r="C450" s="403"/>
      <c r="D450" s="403"/>
      <c r="E450" s="403"/>
      <c r="F450" s="403"/>
      <c r="G450" s="403"/>
      <c r="H450" s="403"/>
    </row>
    <row r="451" spans="1:8" ht="24" customHeight="1" thickBot="1" x14ac:dyDescent="0.3">
      <c r="A451" s="166"/>
      <c r="B451" s="166"/>
      <c r="C451" s="166"/>
      <c r="E451" s="166"/>
    </row>
    <row r="452" spans="1:8" ht="24" customHeight="1" thickBot="1" x14ac:dyDescent="0.3">
      <c r="A452" s="391" t="s">
        <v>172</v>
      </c>
      <c r="B452" s="392"/>
      <c r="C452" s="392"/>
      <c r="D452" s="393"/>
      <c r="E452" s="182"/>
    </row>
    <row r="453" spans="1:8" ht="24" customHeight="1" thickBot="1" x14ac:dyDescent="0.3">
      <c r="A453" s="183" t="s">
        <v>173</v>
      </c>
      <c r="B453" s="184" t="s">
        <v>174</v>
      </c>
      <c r="C453" s="184" t="s">
        <v>175</v>
      </c>
      <c r="D453" s="271"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253</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391" t="s">
        <v>179</v>
      </c>
      <c r="B463" s="392"/>
      <c r="C463" s="393"/>
      <c r="D463" s="197"/>
    </row>
    <row r="464" spans="1:8" ht="24" customHeight="1" thickBot="1" x14ac:dyDescent="0.3">
      <c r="A464" s="198"/>
      <c r="B464" s="199"/>
      <c r="C464" s="199"/>
      <c r="D464" s="199"/>
      <c r="E464" s="200"/>
    </row>
    <row r="465" spans="1:11" ht="24" customHeight="1" thickBot="1" x14ac:dyDescent="0.3">
      <c r="A465" s="391" t="s">
        <v>180</v>
      </c>
      <c r="B465" s="392"/>
      <c r="C465" s="393"/>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394" t="s">
        <v>247</v>
      </c>
      <c r="B474" s="395"/>
      <c r="C474" s="395"/>
      <c r="D474" s="395"/>
      <c r="E474" s="395"/>
      <c r="F474" s="396"/>
    </row>
    <row r="475" spans="1:11" ht="41.25" customHeight="1" thickBot="1" x14ac:dyDescent="0.3">
      <c r="A475" s="273" t="s">
        <v>182</v>
      </c>
      <c r="B475" s="274" t="s">
        <v>183</v>
      </c>
      <c r="C475" s="275" t="s">
        <v>174</v>
      </c>
      <c r="D475" s="275" t="s">
        <v>248</v>
      </c>
      <c r="E475" s="275" t="s">
        <v>184</v>
      </c>
      <c r="F475" s="270" t="s">
        <v>185</v>
      </c>
    </row>
    <row r="476" spans="1:11" ht="24" customHeight="1" x14ac:dyDescent="0.25">
      <c r="A476" s="214"/>
      <c r="B476" s="255"/>
      <c r="C476" s="215"/>
      <c r="D476" s="216"/>
      <c r="E476" s="217"/>
      <c r="F476" s="218"/>
    </row>
    <row r="477" spans="1:11" ht="24" customHeight="1" x14ac:dyDescent="0.25">
      <c r="A477" s="219"/>
      <c r="B477" s="256"/>
      <c r="C477" s="220"/>
      <c r="D477" s="221"/>
      <c r="E477" s="222"/>
      <c r="F477" s="223"/>
    </row>
    <row r="478" spans="1:11" ht="24" customHeight="1" x14ac:dyDescent="0.25">
      <c r="A478" s="219"/>
      <c r="B478" s="256"/>
      <c r="C478" s="220"/>
      <c r="D478" s="221"/>
      <c r="E478" s="222"/>
      <c r="F478" s="272"/>
      <c r="G478" s="269"/>
      <c r="H478" s="269"/>
      <c r="I478" s="269"/>
      <c r="J478" s="269"/>
      <c r="K478" s="269"/>
    </row>
    <row r="479" spans="1:11" ht="24" customHeight="1" x14ac:dyDescent="0.25">
      <c r="A479" s="219"/>
      <c r="B479" s="256"/>
      <c r="C479" s="220"/>
      <c r="D479" s="221"/>
      <c r="E479" s="222"/>
      <c r="F479" s="223"/>
    </row>
    <row r="480" spans="1:11" ht="24" customHeight="1" x14ac:dyDescent="0.25">
      <c r="A480" s="219"/>
      <c r="B480" s="256"/>
      <c r="C480" s="220"/>
      <c r="D480" s="221"/>
      <c r="E480" s="222"/>
      <c r="F480" s="223"/>
    </row>
    <row r="481" spans="1:6" ht="24" customHeight="1" x14ac:dyDescent="0.25">
      <c r="A481" s="219"/>
      <c r="B481" s="256"/>
      <c r="C481" s="220"/>
      <c r="D481" s="221"/>
      <c r="E481" s="222"/>
      <c r="F481" s="223"/>
    </row>
    <row r="482" spans="1:6" ht="24" customHeight="1" x14ac:dyDescent="0.25">
      <c r="A482" s="219"/>
      <c r="B482" s="256"/>
      <c r="C482" s="220"/>
      <c r="D482" s="221"/>
      <c r="E482" s="222"/>
      <c r="F482" s="223"/>
    </row>
    <row r="483" spans="1:6" ht="24" customHeight="1" x14ac:dyDescent="0.25">
      <c r="A483" s="219"/>
      <c r="B483" s="256"/>
      <c r="C483" s="220"/>
      <c r="D483" s="221"/>
      <c r="E483" s="222"/>
      <c r="F483" s="223"/>
    </row>
    <row r="484" spans="1:6" ht="24" customHeight="1" x14ac:dyDescent="0.25">
      <c r="A484" s="219"/>
      <c r="B484" s="256"/>
      <c r="C484" s="220"/>
      <c r="D484" s="221"/>
      <c r="E484" s="222"/>
      <c r="F484" s="223"/>
    </row>
    <row r="485" spans="1:6" ht="24" customHeight="1" x14ac:dyDescent="0.25">
      <c r="A485" s="219"/>
      <c r="B485" s="256"/>
      <c r="C485" s="220"/>
      <c r="D485" s="221"/>
      <c r="E485" s="222"/>
      <c r="F485" s="223"/>
    </row>
    <row r="486" spans="1:6" ht="24" customHeight="1" x14ac:dyDescent="0.25">
      <c r="A486" s="224"/>
      <c r="B486" s="256"/>
      <c r="C486" s="31"/>
      <c r="D486" s="225"/>
      <c r="E486" s="222"/>
      <c r="F486" s="223"/>
    </row>
    <row r="487" spans="1:6" ht="24" customHeight="1" x14ac:dyDescent="0.25">
      <c r="A487" s="219"/>
      <c r="B487" s="256"/>
      <c r="C487" s="220"/>
      <c r="D487" s="221"/>
      <c r="E487" s="222"/>
      <c r="F487" s="223"/>
    </row>
    <row r="488" spans="1:6" ht="24" customHeight="1" x14ac:dyDescent="0.25">
      <c r="A488" s="219"/>
      <c r="B488" s="256"/>
      <c r="C488" s="220"/>
      <c r="D488" s="221"/>
      <c r="E488" s="222"/>
      <c r="F488" s="223"/>
    </row>
    <row r="489" spans="1:6" ht="24" customHeight="1" thickBot="1" x14ac:dyDescent="0.3">
      <c r="A489" s="226"/>
      <c r="B489" s="257"/>
      <c r="C489" s="227"/>
      <c r="D489" s="228"/>
      <c r="E489" s="229"/>
      <c r="F489" s="230"/>
    </row>
    <row r="490" spans="1:6" ht="24" customHeight="1" thickBot="1" x14ac:dyDescent="0.3">
      <c r="A490" s="397" t="s">
        <v>186</v>
      </c>
      <c r="B490" s="398"/>
      <c r="C490" s="398"/>
      <c r="D490" s="399"/>
      <c r="E490" s="231"/>
      <c r="F490" s="232"/>
    </row>
    <row r="491" spans="1:6" ht="24" customHeight="1" thickBot="1" x14ac:dyDescent="0.3">
      <c r="A491" s="198"/>
      <c r="B491" s="199"/>
      <c r="C491" s="199"/>
      <c r="D491" s="199"/>
      <c r="E491" s="198"/>
    </row>
    <row r="492" spans="1:6" ht="24" customHeight="1" thickBot="1" x14ac:dyDescent="0.3">
      <c r="A492" s="400" t="s">
        <v>187</v>
      </c>
      <c r="B492" s="401"/>
      <c r="C492" s="401"/>
      <c r="D492" s="402"/>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26" t="s">
        <v>122</v>
      </c>
      <c r="B501" s="427"/>
      <c r="C501" s="427"/>
      <c r="D501" s="428"/>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03" t="s">
        <v>123</v>
      </c>
      <c r="B510" s="403"/>
      <c r="C510" s="403"/>
      <c r="D510" s="403"/>
      <c r="E510" s="403"/>
      <c r="F510" s="403"/>
      <c r="G510" s="403"/>
      <c r="H510" s="403"/>
    </row>
    <row r="511" spans="1:8" ht="24" customHeight="1" thickBot="1" x14ac:dyDescent="0.3">
      <c r="A511" s="388"/>
      <c r="B511" s="388"/>
      <c r="C511" s="388"/>
      <c r="D511" s="388"/>
      <c r="E511" s="388"/>
      <c r="F511" s="388"/>
    </row>
    <row r="512" spans="1:8" ht="49.5" customHeight="1" x14ac:dyDescent="0.25">
      <c r="A512" s="389" t="s">
        <v>166</v>
      </c>
      <c r="B512" s="390"/>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04" t="s">
        <v>123</v>
      </c>
      <c r="B517" s="405"/>
      <c r="C517" s="405"/>
      <c r="D517" s="406"/>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403" t="s">
        <v>152</v>
      </c>
      <c r="B526" s="403"/>
      <c r="C526" s="403"/>
      <c r="D526" s="403"/>
      <c r="E526" s="403"/>
      <c r="F526" s="403"/>
      <c r="G526" s="403"/>
      <c r="H526" s="403"/>
    </row>
    <row r="527" spans="1:8" ht="51" customHeight="1" x14ac:dyDescent="0.25">
      <c r="A527" s="414" t="s">
        <v>249</v>
      </c>
      <c r="B527" s="414"/>
      <c r="C527" s="414"/>
      <c r="D527" s="414"/>
      <c r="E527" s="414"/>
      <c r="F527" s="414"/>
    </row>
    <row r="528" spans="1:8" ht="24" customHeight="1" thickBot="1" x14ac:dyDescent="0.3"/>
    <row r="529" spans="1:8" ht="24" customHeight="1" thickBot="1" x14ac:dyDescent="0.3">
      <c r="A529" s="411" t="s">
        <v>125</v>
      </c>
      <c r="B529" s="412"/>
      <c r="C529" s="412"/>
      <c r="D529" s="413"/>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403" t="s">
        <v>170</v>
      </c>
      <c r="B535" s="403"/>
      <c r="C535" s="403"/>
      <c r="D535" s="403"/>
      <c r="E535" s="403"/>
      <c r="F535" s="403"/>
      <c r="G535" s="403"/>
      <c r="H535" s="403"/>
    </row>
    <row r="536" spans="1:8" ht="24" customHeight="1" thickBot="1" x14ac:dyDescent="0.3"/>
    <row r="537" spans="1:8" ht="24" customHeight="1" thickBot="1" x14ac:dyDescent="0.3">
      <c r="A537" s="423" t="s">
        <v>171</v>
      </c>
      <c r="B537" s="424"/>
      <c r="C537" s="424"/>
      <c r="D537" s="425"/>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709"/>
  <sheetViews>
    <sheetView showGridLines="0" topLeftCell="A130" zoomScale="115" zoomScaleNormal="115" workbookViewId="0">
      <selection activeCell="A207" sqref="A207:XFD1048576"/>
    </sheetView>
  </sheetViews>
  <sheetFormatPr defaultColWidth="0" defaultRowHeight="15.75" zeroHeight="1" x14ac:dyDescent="0.25"/>
  <cols>
    <col min="1" max="1" width="9.140625" style="254" customWidth="1"/>
    <col min="2" max="2" width="38.5703125" style="254" customWidth="1"/>
    <col min="3" max="3" width="15" style="254" customWidth="1"/>
    <col min="4" max="4" width="19.28515625" style="254" customWidth="1"/>
    <col min="5" max="5" width="3.42578125" style="276" hidden="1" customWidth="1"/>
    <col min="6" max="6" width="8.28515625" style="285" hidden="1" customWidth="1"/>
    <col min="7" max="7" width="18.28515625" style="285" hidden="1" customWidth="1"/>
    <col min="8" max="8" width="53" style="285" hidden="1" customWidth="1"/>
    <col min="9" max="9" width="10.28515625" style="285" hidden="1" customWidth="1"/>
    <col min="10" max="10" width="9.7109375" style="285" hidden="1" customWidth="1"/>
    <col min="11" max="11" width="10.28515625" style="285" hidden="1" customWidth="1"/>
    <col min="12" max="12" width="10" style="285" hidden="1" customWidth="1"/>
    <col min="13" max="13" width="8.140625" style="285" hidden="1" customWidth="1"/>
    <col min="14" max="15" width="10.7109375" style="285" hidden="1" customWidth="1"/>
    <col min="16" max="16" width="10.140625" style="285" hidden="1" customWidth="1"/>
    <col min="17" max="17" width="9.5703125" style="285" hidden="1" customWidth="1"/>
    <col min="18" max="18" width="9.140625" style="285" hidden="1" customWidth="1"/>
    <col min="19" max="19" width="11.42578125" style="285" hidden="1" customWidth="1"/>
    <col min="20" max="20" width="9.140625" style="285" hidden="1" customWidth="1"/>
    <col min="21" max="16384" width="9.140625" style="254" hidden="1"/>
  </cols>
  <sheetData>
    <row r="1" spans="1:5" ht="49.5" customHeight="1" thickBot="1" x14ac:dyDescent="0.3">
      <c r="A1" s="444" t="s">
        <v>309</v>
      </c>
      <c r="B1" s="445"/>
      <c r="C1" s="445"/>
      <c r="D1" s="446"/>
    </row>
    <row r="2" spans="1:5" ht="16.5" thickBot="1" x14ac:dyDescent="0.3">
      <c r="A2" s="474"/>
      <c r="B2" s="475"/>
      <c r="C2" s="475"/>
      <c r="D2" s="476"/>
    </row>
    <row r="3" spans="1:5" ht="16.5" thickBot="1" x14ac:dyDescent="0.3">
      <c r="A3" s="460" t="s">
        <v>294</v>
      </c>
      <c r="B3" s="461"/>
      <c r="C3" s="461"/>
      <c r="D3" s="462"/>
    </row>
    <row r="4" spans="1:5" ht="16.5" thickBot="1" x14ac:dyDescent="0.3">
      <c r="A4" s="460" t="s">
        <v>343</v>
      </c>
      <c r="B4" s="461"/>
      <c r="C4" s="461"/>
      <c r="D4" s="462"/>
    </row>
    <row r="5" spans="1:5" ht="16.5" thickBot="1" x14ac:dyDescent="0.3">
      <c r="A5" s="460" t="s">
        <v>295</v>
      </c>
      <c r="B5" s="461"/>
      <c r="C5" s="461"/>
      <c r="D5" s="462"/>
    </row>
    <row r="6" spans="1:5" ht="16.5" thickBot="1" x14ac:dyDescent="0.3">
      <c r="A6" s="470"/>
      <c r="B6" s="471"/>
      <c r="C6" s="471"/>
      <c r="D6" s="472"/>
    </row>
    <row r="7" spans="1:5" x14ac:dyDescent="0.25">
      <c r="A7" s="463" t="s">
        <v>296</v>
      </c>
      <c r="B7" s="464"/>
      <c r="C7" s="464"/>
      <c r="D7" s="465"/>
    </row>
    <row r="8" spans="1:5" x14ac:dyDescent="0.25">
      <c r="A8" s="318" t="s">
        <v>194</v>
      </c>
      <c r="B8" s="436" t="s">
        <v>297</v>
      </c>
      <c r="C8" s="436"/>
      <c r="D8" s="358"/>
    </row>
    <row r="9" spans="1:5" x14ac:dyDescent="0.25">
      <c r="A9" s="318" t="s">
        <v>195</v>
      </c>
      <c r="B9" s="436" t="s">
        <v>298</v>
      </c>
      <c r="C9" s="436"/>
      <c r="D9" s="358" t="s">
        <v>301</v>
      </c>
    </row>
    <row r="10" spans="1:5" x14ac:dyDescent="0.25">
      <c r="A10" s="319" t="s">
        <v>196</v>
      </c>
      <c r="B10" s="436" t="s">
        <v>299</v>
      </c>
      <c r="C10" s="436"/>
      <c r="D10" s="358" t="s">
        <v>302</v>
      </c>
    </row>
    <row r="11" spans="1:5" ht="16.5" thickBot="1" x14ac:dyDescent="0.3">
      <c r="A11" s="320" t="s">
        <v>197</v>
      </c>
      <c r="B11" s="473" t="s">
        <v>300</v>
      </c>
      <c r="C11" s="473"/>
      <c r="D11" s="359" t="s">
        <v>303</v>
      </c>
    </row>
    <row r="12" spans="1:5" ht="16.5" thickBot="1" x14ac:dyDescent="0.3">
      <c r="A12" s="470"/>
      <c r="B12" s="471"/>
      <c r="C12" s="471"/>
      <c r="D12" s="472"/>
    </row>
    <row r="13" spans="1:5" x14ac:dyDescent="0.25">
      <c r="A13" s="463" t="s">
        <v>304</v>
      </c>
      <c r="B13" s="464"/>
      <c r="C13" s="464"/>
      <c r="D13" s="465"/>
      <c r="E13" s="357"/>
    </row>
    <row r="14" spans="1:5" x14ac:dyDescent="0.25">
      <c r="A14" s="466" t="s">
        <v>305</v>
      </c>
      <c r="B14" s="467"/>
      <c r="C14" s="329" t="s">
        <v>345</v>
      </c>
      <c r="D14" s="356" t="s">
        <v>306</v>
      </c>
      <c r="E14" s="357"/>
    </row>
    <row r="15" spans="1:5" ht="16.5" thickBot="1" x14ac:dyDescent="0.3">
      <c r="A15" s="468" t="s">
        <v>307</v>
      </c>
      <c r="B15" s="469"/>
      <c r="C15" s="321" t="s">
        <v>308</v>
      </c>
      <c r="D15" s="360">
        <v>1</v>
      </c>
      <c r="E15" s="357"/>
    </row>
    <row r="16" spans="1:5" ht="16.5" thickBot="1" x14ac:dyDescent="0.3">
      <c r="A16" s="470"/>
      <c r="B16" s="471"/>
      <c r="C16" s="471"/>
      <c r="D16" s="472"/>
      <c r="E16" s="357"/>
    </row>
    <row r="17" spans="1:9" x14ac:dyDescent="0.25">
      <c r="A17" s="463" t="s">
        <v>310</v>
      </c>
      <c r="B17" s="477"/>
      <c r="C17" s="477"/>
      <c r="D17" s="478"/>
      <c r="E17" s="357"/>
    </row>
    <row r="18" spans="1:9" x14ac:dyDescent="0.25">
      <c r="A18" s="333">
        <v>1</v>
      </c>
      <c r="B18" s="436" t="s">
        <v>387</v>
      </c>
      <c r="C18" s="436"/>
      <c r="D18" s="437"/>
      <c r="E18" s="357"/>
    </row>
    <row r="19" spans="1:9" x14ac:dyDescent="0.25">
      <c r="A19" s="333">
        <v>2</v>
      </c>
      <c r="B19" s="436" t="s">
        <v>378</v>
      </c>
      <c r="C19" s="436"/>
      <c r="D19" s="437"/>
      <c r="E19" s="357"/>
    </row>
    <row r="20" spans="1:9" x14ac:dyDescent="0.25">
      <c r="A20" s="333">
        <v>3</v>
      </c>
      <c r="B20" s="436" t="s">
        <v>379</v>
      </c>
      <c r="C20" s="436"/>
      <c r="D20" s="437"/>
      <c r="E20" s="357"/>
    </row>
    <row r="21" spans="1:9" x14ac:dyDescent="0.25">
      <c r="A21" s="333">
        <v>4</v>
      </c>
      <c r="B21" s="436" t="s">
        <v>377</v>
      </c>
      <c r="C21" s="436"/>
      <c r="D21" s="437"/>
      <c r="E21" s="357"/>
    </row>
    <row r="22" spans="1:9" x14ac:dyDescent="0.25">
      <c r="A22" s="283">
        <v>5</v>
      </c>
      <c r="B22" s="436" t="s">
        <v>311</v>
      </c>
      <c r="C22" s="436"/>
      <c r="D22" s="436"/>
      <c r="E22" s="357"/>
    </row>
    <row r="23" spans="1:9" ht="16.5" thickBot="1" x14ac:dyDescent="0.3">
      <c r="A23" s="331"/>
      <c r="B23" s="331"/>
      <c r="C23" s="331"/>
      <c r="D23" s="331"/>
      <c r="E23" s="357"/>
    </row>
    <row r="24" spans="1:9" ht="16.5" thickBot="1" x14ac:dyDescent="0.3">
      <c r="A24" s="411" t="s">
        <v>191</v>
      </c>
      <c r="B24" s="412"/>
      <c r="C24" s="412"/>
      <c r="D24" s="413"/>
      <c r="E24" s="311"/>
      <c r="F24" s="314"/>
      <c r="G24" s="314"/>
      <c r="H24" s="314"/>
      <c r="I24" s="314"/>
    </row>
    <row r="25" spans="1:9" x14ac:dyDescent="0.25">
      <c r="E25" s="311"/>
    </row>
    <row r="26" spans="1:9" ht="31.5" x14ac:dyDescent="0.25">
      <c r="A26" s="332">
        <v>1</v>
      </c>
      <c r="B26" s="438" t="s">
        <v>192</v>
      </c>
      <c r="C26" s="438"/>
      <c r="D26" s="354" t="s">
        <v>272</v>
      </c>
      <c r="E26" s="311"/>
      <c r="G26" s="314"/>
      <c r="H26" s="314"/>
    </row>
    <row r="27" spans="1:9" x14ac:dyDescent="0.25">
      <c r="A27" s="334" t="s">
        <v>194</v>
      </c>
      <c r="B27" s="439" t="s">
        <v>312</v>
      </c>
      <c r="C27" s="439"/>
      <c r="D27" s="361">
        <v>2559</v>
      </c>
      <c r="E27" s="311"/>
    </row>
    <row r="28" spans="1:9" x14ac:dyDescent="0.25">
      <c r="A28" s="334" t="s">
        <v>195</v>
      </c>
      <c r="B28" s="439" t="s">
        <v>313</v>
      </c>
      <c r="C28" s="439"/>
      <c r="D28" s="362">
        <f>D27*30%</f>
        <v>767.69999999999993</v>
      </c>
      <c r="E28" s="311"/>
      <c r="F28" s="286"/>
      <c r="G28" s="287"/>
      <c r="H28" s="287"/>
    </row>
    <row r="29" spans="1:9" x14ac:dyDescent="0.25">
      <c r="A29" s="334" t="s">
        <v>196</v>
      </c>
      <c r="B29" s="439" t="s">
        <v>281</v>
      </c>
      <c r="C29" s="439"/>
      <c r="D29" s="363"/>
      <c r="E29" s="311"/>
    </row>
    <row r="30" spans="1:9" x14ac:dyDescent="0.25">
      <c r="A30" s="334" t="s">
        <v>197</v>
      </c>
      <c r="B30" s="439" t="s">
        <v>11</v>
      </c>
      <c r="C30" s="439"/>
      <c r="D30" s="362"/>
      <c r="E30" s="311"/>
      <c r="F30" s="286"/>
    </row>
    <row r="31" spans="1:9" ht="16.5" customHeight="1" x14ac:dyDescent="0.25">
      <c r="A31" s="334" t="s">
        <v>198</v>
      </c>
      <c r="B31" s="440" t="s">
        <v>314</v>
      </c>
      <c r="C31" s="440"/>
      <c r="D31" s="363"/>
      <c r="E31" s="311"/>
    </row>
    <row r="32" spans="1:9" x14ac:dyDescent="0.25">
      <c r="A32" s="334" t="s">
        <v>199</v>
      </c>
      <c r="B32" s="439" t="s">
        <v>315</v>
      </c>
      <c r="C32" s="439"/>
      <c r="D32" s="363"/>
      <c r="E32" s="311"/>
      <c r="F32" s="286"/>
      <c r="G32" s="287"/>
      <c r="H32" s="287"/>
    </row>
    <row r="33" spans="1:12" x14ac:dyDescent="0.25">
      <c r="A33" s="438" t="s">
        <v>16</v>
      </c>
      <c r="B33" s="438"/>
      <c r="C33" s="438"/>
      <c r="D33" s="361">
        <f>SUM(D27:D32)</f>
        <v>3326.7</v>
      </c>
      <c r="E33" s="311"/>
      <c r="G33" s="287"/>
      <c r="H33" s="287"/>
    </row>
    <row r="34" spans="1:12" ht="15.75" customHeight="1" x14ac:dyDescent="0.25">
      <c r="A34" s="486" t="s">
        <v>361</v>
      </c>
      <c r="B34" s="486"/>
      <c r="C34" s="486"/>
      <c r="D34" s="486"/>
      <c r="E34" s="311"/>
      <c r="G34" s="287"/>
      <c r="H34" s="287"/>
    </row>
    <row r="35" spans="1:12" x14ac:dyDescent="0.25">
      <c r="A35" s="486" t="s">
        <v>362</v>
      </c>
      <c r="B35" s="486"/>
      <c r="C35" s="486"/>
      <c r="D35" s="486"/>
      <c r="E35" s="311"/>
      <c r="G35" s="287"/>
      <c r="H35" s="287"/>
    </row>
    <row r="36" spans="1:12" ht="16.5" thickBot="1" x14ac:dyDescent="0.3">
      <c r="A36" s="336"/>
      <c r="B36" s="336"/>
      <c r="C36" s="336"/>
      <c r="D36" s="336"/>
      <c r="E36" s="311"/>
    </row>
    <row r="37" spans="1:12" ht="16.5" thickBot="1" x14ac:dyDescent="0.3">
      <c r="A37" s="411" t="s">
        <v>202</v>
      </c>
      <c r="B37" s="412"/>
      <c r="C37" s="412"/>
      <c r="D37" s="413"/>
      <c r="E37" s="311"/>
      <c r="F37" s="314"/>
      <c r="G37" s="314"/>
      <c r="H37" s="314"/>
      <c r="I37" s="314"/>
    </row>
    <row r="38" spans="1:12" x14ac:dyDescent="0.25">
      <c r="A38" s="250"/>
      <c r="E38" s="311"/>
    </row>
    <row r="39" spans="1:12" ht="30.75" customHeight="1" x14ac:dyDescent="0.25">
      <c r="A39" s="451" t="s">
        <v>203</v>
      </c>
      <c r="B39" s="451"/>
      <c r="C39" s="451"/>
      <c r="D39" s="451"/>
      <c r="E39" s="311"/>
      <c r="F39" s="305"/>
      <c r="G39" s="305"/>
      <c r="H39" s="305"/>
      <c r="I39" s="305"/>
    </row>
    <row r="40" spans="1:12" x14ac:dyDescent="0.25">
      <c r="E40" s="311"/>
    </row>
    <row r="41" spans="1:12" ht="29.25" customHeight="1" x14ac:dyDescent="0.25">
      <c r="A41" s="332" t="s">
        <v>204</v>
      </c>
      <c r="B41" s="438" t="s">
        <v>205</v>
      </c>
      <c r="C41" s="438"/>
      <c r="D41" s="354" t="s">
        <v>193</v>
      </c>
      <c r="E41" s="311"/>
    </row>
    <row r="42" spans="1:12" x14ac:dyDescent="0.25">
      <c r="A42" s="334" t="s">
        <v>194</v>
      </c>
      <c r="B42" s="439" t="s">
        <v>280</v>
      </c>
      <c r="C42" s="439"/>
      <c r="D42" s="362">
        <f>D33/12</f>
        <v>277.22499999999997</v>
      </c>
      <c r="E42" s="311"/>
      <c r="F42" s="289"/>
      <c r="G42" s="287"/>
      <c r="H42" s="287"/>
    </row>
    <row r="43" spans="1:12" x14ac:dyDescent="0.25">
      <c r="A43" s="334" t="s">
        <v>195</v>
      </c>
      <c r="B43" s="439" t="s">
        <v>282</v>
      </c>
      <c r="C43" s="439"/>
      <c r="D43" s="362">
        <f>D33*11.1111%</f>
        <v>369.6329637</v>
      </c>
      <c r="E43" s="311"/>
      <c r="F43" s="289"/>
      <c r="G43" s="287"/>
      <c r="H43" s="287"/>
    </row>
    <row r="44" spans="1:12" x14ac:dyDescent="0.25">
      <c r="A44" s="438" t="s">
        <v>16</v>
      </c>
      <c r="B44" s="438"/>
      <c r="C44" s="438"/>
      <c r="D44" s="362">
        <f>SUM(D42:D43)</f>
        <v>646.85796370000003</v>
      </c>
      <c r="E44" s="311"/>
      <c r="G44" s="287"/>
      <c r="H44" s="287"/>
    </row>
    <row r="45" spans="1:12" x14ac:dyDescent="0.25">
      <c r="A45" s="487" t="s">
        <v>334</v>
      </c>
      <c r="B45" s="487"/>
      <c r="C45" s="487"/>
      <c r="D45" s="487"/>
      <c r="E45" s="311"/>
      <c r="G45" s="287"/>
      <c r="H45" s="287"/>
    </row>
    <row r="46" spans="1:12" x14ac:dyDescent="0.25">
      <c r="A46" s="495" t="s">
        <v>360</v>
      </c>
      <c r="B46" s="495"/>
      <c r="C46" s="495"/>
      <c r="D46" s="495"/>
      <c r="E46" s="311"/>
      <c r="G46" s="287"/>
      <c r="H46" s="287"/>
    </row>
    <row r="47" spans="1:12" x14ac:dyDescent="0.25">
      <c r="A47" s="494"/>
      <c r="B47" s="494"/>
      <c r="C47" s="494"/>
      <c r="D47" s="494"/>
      <c r="E47" s="372"/>
      <c r="F47" s="291"/>
      <c r="G47" s="291"/>
      <c r="H47" s="291"/>
      <c r="L47" s="290"/>
    </row>
    <row r="48" spans="1:12" ht="32.25" customHeight="1" x14ac:dyDescent="0.25">
      <c r="A48" s="451" t="s">
        <v>206</v>
      </c>
      <c r="B48" s="451"/>
      <c r="C48" s="451"/>
      <c r="D48" s="451"/>
      <c r="E48" s="311"/>
      <c r="F48" s="312"/>
      <c r="G48" s="312"/>
      <c r="H48" s="312"/>
      <c r="I48" s="312"/>
    </row>
    <row r="49" spans="1:9" x14ac:dyDescent="0.25">
      <c r="E49" s="311"/>
      <c r="F49" s="291"/>
      <c r="G49" s="287"/>
      <c r="H49" s="287"/>
    </row>
    <row r="50" spans="1:9" x14ac:dyDescent="0.25">
      <c r="A50" s="332" t="s">
        <v>207</v>
      </c>
      <c r="B50" s="492" t="s">
        <v>208</v>
      </c>
      <c r="C50" s="492"/>
      <c r="D50" s="354" t="s">
        <v>193</v>
      </c>
      <c r="E50" s="311"/>
      <c r="F50" s="292"/>
      <c r="G50" s="292"/>
      <c r="H50" s="292"/>
    </row>
    <row r="51" spans="1:9" x14ac:dyDescent="0.25">
      <c r="A51" s="334" t="s">
        <v>194</v>
      </c>
      <c r="B51" s="439" t="s">
        <v>264</v>
      </c>
      <c r="C51" s="439"/>
      <c r="D51" s="364">
        <f>($D$33+$D$44)*20%</f>
        <v>794.71159274000001</v>
      </c>
      <c r="E51" s="311"/>
      <c r="F51" s="289"/>
      <c r="G51" s="287"/>
      <c r="H51" s="287"/>
      <c r="I51" s="287"/>
    </row>
    <row r="52" spans="1:9" x14ac:dyDescent="0.25">
      <c r="A52" s="334" t="s">
        <v>195</v>
      </c>
      <c r="B52" s="439" t="s">
        <v>265</v>
      </c>
      <c r="C52" s="439"/>
      <c r="D52" s="364">
        <f>($D$33+$D$44)*2.5%</f>
        <v>99.338949092500002</v>
      </c>
      <c r="E52" s="311"/>
      <c r="F52" s="289"/>
      <c r="G52" s="287"/>
      <c r="H52" s="287"/>
    </row>
    <row r="53" spans="1:9" x14ac:dyDescent="0.25">
      <c r="A53" s="334" t="s">
        <v>196</v>
      </c>
      <c r="B53" s="439" t="s">
        <v>266</v>
      </c>
      <c r="C53" s="439"/>
      <c r="D53" s="364">
        <f>($D$33+$D$44)*3%</f>
        <v>119.206738911</v>
      </c>
      <c r="E53" s="311"/>
      <c r="F53" s="289"/>
      <c r="G53" s="287"/>
      <c r="H53" s="287"/>
    </row>
    <row r="54" spans="1:9" x14ac:dyDescent="0.25">
      <c r="A54" s="334" t="s">
        <v>197</v>
      </c>
      <c r="B54" s="439" t="s">
        <v>267</v>
      </c>
      <c r="C54" s="439"/>
      <c r="D54" s="364">
        <f>($D$33+$D$44)*1.5%</f>
        <v>59.603369455500001</v>
      </c>
      <c r="E54" s="311"/>
      <c r="F54" s="289"/>
      <c r="G54" s="287"/>
      <c r="H54" s="287"/>
    </row>
    <row r="55" spans="1:9" x14ac:dyDescent="0.25">
      <c r="A55" s="334" t="s">
        <v>198</v>
      </c>
      <c r="B55" s="439" t="s">
        <v>268</v>
      </c>
      <c r="C55" s="439"/>
      <c r="D55" s="364">
        <f>($D$33+$D$44)*1%</f>
        <v>39.735579637000001</v>
      </c>
      <c r="E55" s="311"/>
      <c r="F55" s="289"/>
      <c r="G55" s="287"/>
      <c r="H55" s="287"/>
    </row>
    <row r="56" spans="1:9" x14ac:dyDescent="0.25">
      <c r="A56" s="334" t="s">
        <v>199</v>
      </c>
      <c r="B56" s="439" t="s">
        <v>269</v>
      </c>
      <c r="C56" s="439"/>
      <c r="D56" s="364">
        <f>($D$33+$D$44)*0.6%</f>
        <v>23.8413477822</v>
      </c>
      <c r="E56" s="311"/>
      <c r="F56" s="289"/>
      <c r="G56" s="287"/>
      <c r="H56" s="287"/>
    </row>
    <row r="57" spans="1:9" x14ac:dyDescent="0.25">
      <c r="A57" s="334" t="s">
        <v>200</v>
      </c>
      <c r="B57" s="439" t="s">
        <v>270</v>
      </c>
      <c r="C57" s="439"/>
      <c r="D57" s="364">
        <f>($D$33+$D$44)*0.2%</f>
        <v>7.9471159274000005</v>
      </c>
      <c r="E57" s="311"/>
      <c r="F57" s="289"/>
      <c r="G57" s="287"/>
      <c r="H57" s="287"/>
    </row>
    <row r="58" spans="1:9" x14ac:dyDescent="0.25">
      <c r="A58" s="334" t="s">
        <v>209</v>
      </c>
      <c r="B58" s="439" t="s">
        <v>271</v>
      </c>
      <c r="C58" s="439"/>
      <c r="D58" s="364">
        <f>($D$33+$D$44)*8%</f>
        <v>317.88463709600001</v>
      </c>
      <c r="E58" s="311"/>
      <c r="F58" s="289"/>
      <c r="G58" s="287"/>
      <c r="H58" s="287"/>
    </row>
    <row r="59" spans="1:9" ht="16.5" customHeight="1" x14ac:dyDescent="0.25">
      <c r="A59" s="438" t="s">
        <v>286</v>
      </c>
      <c r="B59" s="438"/>
      <c r="C59" s="438"/>
      <c r="D59" s="364">
        <f>SUM(D51:D58)</f>
        <v>1462.2693306416002</v>
      </c>
      <c r="E59" s="311"/>
      <c r="F59" s="289"/>
      <c r="G59" s="287"/>
      <c r="H59" s="287"/>
    </row>
    <row r="60" spans="1:9" ht="16.5" customHeight="1" x14ac:dyDescent="0.25">
      <c r="A60" s="455"/>
      <c r="B60" s="455"/>
      <c r="C60" s="455"/>
      <c r="D60" s="455"/>
      <c r="E60" s="311"/>
      <c r="F60" s="289"/>
      <c r="G60" s="287"/>
      <c r="H60" s="287"/>
    </row>
    <row r="61" spans="1:9" ht="16.5" customHeight="1" x14ac:dyDescent="0.25">
      <c r="A61" s="456" t="s">
        <v>316</v>
      </c>
      <c r="B61" s="456"/>
      <c r="C61" s="456"/>
      <c r="D61" s="456"/>
      <c r="E61" s="311"/>
      <c r="F61" s="289"/>
      <c r="G61" s="287"/>
      <c r="H61" s="287"/>
    </row>
    <row r="62" spans="1:9" ht="16.5" customHeight="1" x14ac:dyDescent="0.25">
      <c r="A62" s="487" t="s">
        <v>317</v>
      </c>
      <c r="B62" s="487"/>
      <c r="C62" s="487"/>
      <c r="D62" s="487"/>
      <c r="E62" s="311"/>
      <c r="F62" s="289"/>
      <c r="G62" s="287"/>
      <c r="H62" s="287"/>
    </row>
    <row r="63" spans="1:9" ht="37.5" customHeight="1" x14ac:dyDescent="0.25">
      <c r="A63" s="452" t="s">
        <v>335</v>
      </c>
      <c r="B63" s="452"/>
      <c r="C63" s="452"/>
      <c r="D63" s="452"/>
      <c r="E63" s="311"/>
      <c r="F63" s="289"/>
      <c r="G63" s="287"/>
      <c r="H63" s="287"/>
    </row>
    <row r="64" spans="1:9" ht="16.5" customHeight="1" x14ac:dyDescent="0.25">
      <c r="A64" s="487" t="s">
        <v>318</v>
      </c>
      <c r="B64" s="487"/>
      <c r="C64" s="487"/>
      <c r="D64" s="487"/>
      <c r="E64" s="311"/>
      <c r="F64" s="289"/>
      <c r="G64" s="287"/>
      <c r="H64" s="287"/>
    </row>
    <row r="65" spans="1:9" ht="26.25" customHeight="1" x14ac:dyDescent="0.25">
      <c r="A65" s="452" t="s">
        <v>319</v>
      </c>
      <c r="B65" s="452"/>
      <c r="C65" s="452"/>
      <c r="D65" s="452"/>
      <c r="E65" s="311"/>
      <c r="F65" s="289"/>
      <c r="G65" s="287"/>
      <c r="H65" s="287"/>
    </row>
    <row r="66" spans="1:9" ht="16.5" customHeight="1" x14ac:dyDescent="0.25">
      <c r="A66" s="487" t="s">
        <v>320</v>
      </c>
      <c r="B66" s="487"/>
      <c r="C66" s="487"/>
      <c r="D66" s="487"/>
      <c r="E66" s="311"/>
      <c r="F66" s="289"/>
      <c r="G66" s="287"/>
      <c r="H66" s="287"/>
    </row>
    <row r="67" spans="1:9" ht="16.5" customHeight="1" x14ac:dyDescent="0.25">
      <c r="A67" s="487" t="s">
        <v>321</v>
      </c>
      <c r="B67" s="487"/>
      <c r="C67" s="487"/>
      <c r="D67" s="487"/>
      <c r="E67" s="311"/>
      <c r="F67" s="289"/>
      <c r="G67" s="287"/>
      <c r="H67" s="287"/>
    </row>
    <row r="68" spans="1:9" ht="16.5" customHeight="1" x14ac:dyDescent="0.25">
      <c r="A68" s="487" t="s">
        <v>322</v>
      </c>
      <c r="B68" s="487"/>
      <c r="C68" s="487"/>
      <c r="D68" s="487"/>
      <c r="E68" s="311"/>
      <c r="F68" s="289"/>
      <c r="G68" s="287"/>
      <c r="H68" s="287"/>
    </row>
    <row r="69" spans="1:9" ht="27.75" customHeight="1" x14ac:dyDescent="0.25">
      <c r="A69" s="491" t="s">
        <v>323</v>
      </c>
      <c r="B69" s="491"/>
      <c r="C69" s="491"/>
      <c r="D69" s="491"/>
      <c r="E69" s="311"/>
      <c r="F69" s="289"/>
      <c r="G69" s="287"/>
      <c r="H69" s="287"/>
    </row>
    <row r="70" spans="1:9" ht="16.5" customHeight="1" x14ac:dyDescent="0.25">
      <c r="A70" s="487" t="s">
        <v>324</v>
      </c>
      <c r="B70" s="487"/>
      <c r="C70" s="487"/>
      <c r="D70" s="487"/>
      <c r="E70" s="311"/>
      <c r="F70" s="289"/>
      <c r="G70" s="287"/>
      <c r="H70" s="287"/>
    </row>
    <row r="71" spans="1:9" x14ac:dyDescent="0.25">
      <c r="A71" s="278"/>
      <c r="B71" s="278"/>
      <c r="E71" s="311"/>
    </row>
    <row r="72" spans="1:9" x14ac:dyDescent="0.25">
      <c r="E72" s="311"/>
    </row>
    <row r="73" spans="1:9" x14ac:dyDescent="0.25">
      <c r="A73" s="516" t="s">
        <v>211</v>
      </c>
      <c r="B73" s="516"/>
      <c r="C73" s="516"/>
      <c r="D73" s="517"/>
      <c r="E73" s="311"/>
      <c r="F73" s="314"/>
      <c r="G73" s="314"/>
      <c r="H73" s="314"/>
      <c r="I73" s="314"/>
    </row>
    <row r="74" spans="1:9" x14ac:dyDescent="0.25">
      <c r="E74" s="311"/>
    </row>
    <row r="75" spans="1:9" ht="16.5" customHeight="1" x14ac:dyDescent="0.25">
      <c r="A75" s="332" t="s">
        <v>212</v>
      </c>
      <c r="B75" s="438" t="s">
        <v>213</v>
      </c>
      <c r="C75" s="438"/>
      <c r="D75" s="354" t="s">
        <v>193</v>
      </c>
      <c r="E75" s="311"/>
    </row>
    <row r="76" spans="1:9" x14ac:dyDescent="0.25">
      <c r="A76" s="334" t="s">
        <v>194</v>
      </c>
      <c r="B76" s="439" t="s">
        <v>326</v>
      </c>
      <c r="C76" s="439"/>
      <c r="D76" s="362">
        <v>0</v>
      </c>
      <c r="E76" s="311"/>
      <c r="F76" s="293"/>
      <c r="G76" s="287"/>
      <c r="H76" s="287"/>
    </row>
    <row r="77" spans="1:9" x14ac:dyDescent="0.25">
      <c r="A77" s="334" t="s">
        <v>195</v>
      </c>
      <c r="B77" s="439" t="s">
        <v>363</v>
      </c>
      <c r="C77" s="439"/>
      <c r="D77" s="362">
        <f>20*22*80%</f>
        <v>352</v>
      </c>
      <c r="E77" s="311"/>
      <c r="G77" s="287"/>
      <c r="H77" s="287"/>
    </row>
    <row r="78" spans="1:9" x14ac:dyDescent="0.25">
      <c r="A78" s="334" t="s">
        <v>196</v>
      </c>
      <c r="B78" s="439" t="s">
        <v>365</v>
      </c>
      <c r="C78" s="439"/>
      <c r="D78" s="362">
        <v>10</v>
      </c>
      <c r="E78" s="311"/>
      <c r="G78" s="287"/>
      <c r="H78" s="287"/>
    </row>
    <row r="79" spans="1:9" x14ac:dyDescent="0.25">
      <c r="A79" s="334" t="s">
        <v>197</v>
      </c>
      <c r="B79" s="439" t="s">
        <v>201</v>
      </c>
      <c r="C79" s="439"/>
      <c r="D79" s="363"/>
      <c r="E79" s="311"/>
    </row>
    <row r="80" spans="1:9" x14ac:dyDescent="0.25">
      <c r="A80" s="438" t="s">
        <v>16</v>
      </c>
      <c r="B80" s="438"/>
      <c r="C80" s="335">
        <f>SUM(C76:C79)</f>
        <v>0</v>
      </c>
      <c r="D80" s="362">
        <f>SUM(D76:D79)</f>
        <v>362</v>
      </c>
      <c r="E80" s="311"/>
      <c r="G80" s="287"/>
      <c r="H80" s="287"/>
    </row>
    <row r="81" spans="1:9" x14ac:dyDescent="0.25">
      <c r="A81" s="280"/>
      <c r="B81" s="280"/>
      <c r="C81" s="323"/>
      <c r="D81" s="323"/>
      <c r="E81" s="311"/>
      <c r="G81" s="287"/>
      <c r="H81" s="287"/>
    </row>
    <row r="82" spans="1:9" ht="20.100000000000001" customHeight="1" x14ac:dyDescent="0.25">
      <c r="A82" s="452" t="s">
        <v>325</v>
      </c>
      <c r="B82" s="452"/>
      <c r="C82" s="452"/>
      <c r="D82" s="452"/>
      <c r="E82" s="311"/>
      <c r="G82" s="287"/>
      <c r="H82" s="287"/>
    </row>
    <row r="83" spans="1:9" ht="22.5" customHeight="1" x14ac:dyDescent="0.25">
      <c r="A83" s="453"/>
      <c r="B83" s="453"/>
      <c r="C83" s="453"/>
      <c r="D83" s="453"/>
      <c r="E83" s="311"/>
      <c r="G83" s="287"/>
      <c r="H83" s="287"/>
    </row>
    <row r="84" spans="1:9" ht="12" customHeight="1" x14ac:dyDescent="0.25">
      <c r="A84" s="511" t="s">
        <v>388</v>
      </c>
      <c r="B84" s="511"/>
      <c r="C84" s="511"/>
      <c r="D84" s="511"/>
      <c r="E84" s="387"/>
      <c r="G84" s="287"/>
      <c r="H84" s="287"/>
    </row>
    <row r="85" spans="1:9" ht="28.5" customHeight="1" x14ac:dyDescent="0.25">
      <c r="A85" s="454" t="s">
        <v>327</v>
      </c>
      <c r="B85" s="454"/>
      <c r="C85" s="454"/>
      <c r="D85" s="454"/>
      <c r="E85" s="387"/>
      <c r="G85" s="287"/>
      <c r="H85" s="287"/>
    </row>
    <row r="86" spans="1:9" x14ac:dyDescent="0.25">
      <c r="A86" s="454" t="s">
        <v>364</v>
      </c>
      <c r="B86" s="454"/>
      <c r="C86" s="454"/>
      <c r="D86" s="454"/>
      <c r="E86" s="387"/>
    </row>
    <row r="87" spans="1:9" x14ac:dyDescent="0.25">
      <c r="E87" s="311"/>
    </row>
    <row r="88" spans="1:9" x14ac:dyDescent="0.25">
      <c r="A88" s="281" t="s">
        <v>214</v>
      </c>
      <c r="B88" s="281"/>
      <c r="C88" s="281"/>
      <c r="D88" s="282"/>
      <c r="E88" s="311"/>
      <c r="F88" s="315"/>
      <c r="G88" s="315"/>
      <c r="H88" s="315"/>
      <c r="I88" s="315"/>
    </row>
    <row r="89" spans="1:9" x14ac:dyDescent="0.25">
      <c r="E89" s="311"/>
    </row>
    <row r="90" spans="1:9" ht="16.5" customHeight="1" x14ac:dyDescent="0.25">
      <c r="A90" s="332">
        <v>2</v>
      </c>
      <c r="B90" s="438" t="s">
        <v>273</v>
      </c>
      <c r="C90" s="438"/>
      <c r="D90" s="354" t="s">
        <v>193</v>
      </c>
      <c r="E90" s="311"/>
      <c r="G90" s="292"/>
      <c r="H90" s="292"/>
    </row>
    <row r="91" spans="1:9" x14ac:dyDescent="0.25">
      <c r="A91" s="334" t="s">
        <v>204</v>
      </c>
      <c r="B91" s="439" t="s">
        <v>274</v>
      </c>
      <c r="C91" s="439"/>
      <c r="D91" s="362">
        <f>D44</f>
        <v>646.85796370000003</v>
      </c>
      <c r="E91" s="311"/>
      <c r="G91" s="287"/>
      <c r="H91" s="287"/>
    </row>
    <row r="92" spans="1:9" x14ac:dyDescent="0.25">
      <c r="A92" s="334" t="s">
        <v>207</v>
      </c>
      <c r="B92" s="439" t="s">
        <v>208</v>
      </c>
      <c r="C92" s="439"/>
      <c r="D92" s="362">
        <f>D59</f>
        <v>1462.2693306416002</v>
      </c>
      <c r="E92" s="311"/>
      <c r="G92" s="287"/>
      <c r="H92" s="287"/>
    </row>
    <row r="93" spans="1:9" x14ac:dyDescent="0.25">
      <c r="A93" s="334" t="s">
        <v>212</v>
      </c>
      <c r="B93" s="439" t="s">
        <v>213</v>
      </c>
      <c r="C93" s="439"/>
      <c r="D93" s="362">
        <f>D80</f>
        <v>362</v>
      </c>
      <c r="E93" s="311"/>
      <c r="G93" s="287"/>
      <c r="H93" s="287"/>
    </row>
    <row r="94" spans="1:9" x14ac:dyDescent="0.25">
      <c r="A94" s="488" t="s">
        <v>16</v>
      </c>
      <c r="B94" s="489"/>
      <c r="C94" s="490"/>
      <c r="D94" s="361">
        <f>SUM(D91:D93)</f>
        <v>2471.1272943416002</v>
      </c>
      <c r="E94" s="311"/>
      <c r="G94" s="287"/>
      <c r="H94" s="287"/>
    </row>
    <row r="95" spans="1:9" x14ac:dyDescent="0.25">
      <c r="A95" s="33"/>
      <c r="E95" s="311"/>
    </row>
    <row r="96" spans="1:9" ht="16.5" thickBot="1" x14ac:dyDescent="0.3">
      <c r="E96" s="311"/>
    </row>
    <row r="97" spans="1:19" ht="16.5" thickBot="1" x14ac:dyDescent="0.3">
      <c r="A97" s="411" t="s">
        <v>215</v>
      </c>
      <c r="B97" s="412"/>
      <c r="C97" s="412"/>
      <c r="D97" s="413"/>
      <c r="E97" s="311"/>
      <c r="F97" s="315"/>
      <c r="G97" s="315"/>
      <c r="H97" s="315"/>
      <c r="I97" s="315"/>
    </row>
    <row r="98" spans="1:19" ht="16.5" thickBot="1" x14ac:dyDescent="0.3">
      <c r="E98" s="311"/>
      <c r="F98" s="288"/>
      <c r="G98" s="287"/>
      <c r="H98" s="287"/>
    </row>
    <row r="99" spans="1:19" ht="16.5" thickBot="1" x14ac:dyDescent="0.3">
      <c r="A99" s="251">
        <v>3</v>
      </c>
      <c r="B99" s="444" t="s">
        <v>216</v>
      </c>
      <c r="C99" s="446"/>
      <c r="D99" s="353" t="s">
        <v>193</v>
      </c>
      <c r="E99" s="311"/>
    </row>
    <row r="100" spans="1:19" ht="16.5" thickBot="1" x14ac:dyDescent="0.3">
      <c r="A100" s="252" t="s">
        <v>194</v>
      </c>
      <c r="B100" s="442" t="s">
        <v>283</v>
      </c>
      <c r="C100" s="443"/>
      <c r="D100" s="365">
        <f>0.46%*$D$33</f>
        <v>15.302819999999999</v>
      </c>
      <c r="E100" s="311"/>
      <c r="G100" s="287"/>
      <c r="Q100" s="287"/>
      <c r="S100" s="289"/>
    </row>
    <row r="101" spans="1:19" ht="32.25" customHeight="1" thickBot="1" x14ac:dyDescent="0.3">
      <c r="A101" s="252" t="s">
        <v>195</v>
      </c>
      <c r="B101" s="442" t="s">
        <v>284</v>
      </c>
      <c r="C101" s="443"/>
      <c r="D101" s="365">
        <f>0.04%*$D$33</f>
        <v>1.3306800000000001</v>
      </c>
      <c r="E101" s="311"/>
      <c r="F101" s="286"/>
      <c r="G101" s="287"/>
      <c r="K101" s="287"/>
      <c r="S101" s="294"/>
    </row>
    <row r="102" spans="1:19" ht="32.25" customHeight="1" thickBot="1" x14ac:dyDescent="0.3">
      <c r="A102" s="252" t="s">
        <v>196</v>
      </c>
      <c r="B102" s="442" t="s">
        <v>288</v>
      </c>
      <c r="C102" s="443"/>
      <c r="D102" s="365">
        <f>3.44%*$D$33</f>
        <v>114.43848</v>
      </c>
      <c r="E102" s="311"/>
      <c r="F102" s="286"/>
      <c r="K102" s="287"/>
      <c r="M102" s="287"/>
      <c r="Q102" s="287"/>
      <c r="S102" s="295"/>
    </row>
    <row r="103" spans="1:19" ht="16.5" thickBot="1" x14ac:dyDescent="0.3">
      <c r="A103" s="252" t="s">
        <v>197</v>
      </c>
      <c r="B103" s="442" t="s">
        <v>285</v>
      </c>
      <c r="C103" s="443"/>
      <c r="D103" s="365">
        <f>1.94%*$D$33</f>
        <v>64.537980000000005</v>
      </c>
      <c r="E103" s="311"/>
      <c r="K103" s="287"/>
      <c r="Q103" s="287"/>
    </row>
    <row r="104" spans="1:19" ht="48" customHeight="1" thickBot="1" x14ac:dyDescent="0.3">
      <c r="A104" s="252" t="s">
        <v>198</v>
      </c>
      <c r="B104" s="442" t="s">
        <v>287</v>
      </c>
      <c r="C104" s="443"/>
      <c r="D104" s="365">
        <f>0.71%*$D$33</f>
        <v>23.619569999999996</v>
      </c>
      <c r="E104" s="311"/>
      <c r="M104" s="287"/>
    </row>
    <row r="105" spans="1:19" ht="32.25" customHeight="1" thickBot="1" x14ac:dyDescent="0.3">
      <c r="A105" s="252" t="s">
        <v>199</v>
      </c>
      <c r="B105" s="442" t="s">
        <v>289</v>
      </c>
      <c r="C105" s="443"/>
      <c r="D105" s="365">
        <f>0.78%*$D$33</f>
        <v>25.948260000000001</v>
      </c>
      <c r="E105" s="311"/>
      <c r="K105" s="287"/>
    </row>
    <row r="106" spans="1:19" ht="16.5" customHeight="1" thickBot="1" x14ac:dyDescent="0.3">
      <c r="A106" s="444" t="s">
        <v>290</v>
      </c>
      <c r="B106" s="445"/>
      <c r="C106" s="446"/>
      <c r="D106" s="366">
        <f>SUM(D100:D105)</f>
        <v>245.17779000000002</v>
      </c>
      <c r="E106" s="311"/>
      <c r="G106" s="287"/>
    </row>
    <row r="107" spans="1:19" ht="16.5" customHeight="1" x14ac:dyDescent="0.25">
      <c r="A107" s="280"/>
      <c r="B107" s="280"/>
      <c r="C107" s="280"/>
      <c r="D107" s="323"/>
      <c r="E107" s="311"/>
      <c r="G107" s="287"/>
    </row>
    <row r="108" spans="1:19" ht="16.5" customHeight="1" x14ac:dyDescent="0.25">
      <c r="A108" s="441" t="s">
        <v>328</v>
      </c>
      <c r="B108" s="441"/>
      <c r="C108" s="441"/>
      <c r="D108" s="441"/>
      <c r="E108" s="311"/>
      <c r="G108" s="287"/>
    </row>
    <row r="109" spans="1:19" ht="16.5" customHeight="1" x14ac:dyDescent="0.25">
      <c r="A109" s="441"/>
      <c r="B109" s="441"/>
      <c r="C109" s="441"/>
      <c r="D109" s="441"/>
      <c r="E109" s="311"/>
      <c r="G109" s="287"/>
    </row>
    <row r="110" spans="1:19" ht="19.5" customHeight="1" x14ac:dyDescent="0.25">
      <c r="A110" s="441"/>
      <c r="B110" s="441"/>
      <c r="C110" s="441"/>
      <c r="D110" s="441"/>
      <c r="E110" s="311"/>
      <c r="G110" s="287"/>
    </row>
    <row r="111" spans="1:19" ht="16.5" customHeight="1" x14ac:dyDescent="0.25">
      <c r="A111" s="447" t="s">
        <v>329</v>
      </c>
      <c r="B111" s="447"/>
      <c r="C111" s="447"/>
      <c r="D111" s="447"/>
      <c r="E111" s="311"/>
      <c r="G111" s="287"/>
    </row>
    <row r="112" spans="1:19" ht="16.5" customHeight="1" x14ac:dyDescent="0.25">
      <c r="A112" s="441" t="s">
        <v>333</v>
      </c>
      <c r="B112" s="441"/>
      <c r="C112" s="441"/>
      <c r="D112" s="441"/>
      <c r="E112" s="311"/>
      <c r="G112" s="287"/>
    </row>
    <row r="113" spans="1:13" ht="16.5" customHeight="1" x14ac:dyDescent="0.25">
      <c r="A113" s="441"/>
      <c r="B113" s="441"/>
      <c r="C113" s="441"/>
      <c r="D113" s="441"/>
      <c r="E113" s="311"/>
      <c r="G113" s="287"/>
    </row>
    <row r="114" spans="1:13" ht="16.5" customHeight="1" x14ac:dyDescent="0.25">
      <c r="A114" s="441"/>
      <c r="B114" s="441"/>
      <c r="C114" s="441"/>
      <c r="D114" s="441"/>
      <c r="E114" s="311"/>
      <c r="G114" s="287"/>
    </row>
    <row r="115" spans="1:13" ht="16.5" customHeight="1" x14ac:dyDescent="0.25">
      <c r="A115" s="441"/>
      <c r="B115" s="441"/>
      <c r="C115" s="441"/>
      <c r="D115" s="441"/>
      <c r="E115" s="311"/>
      <c r="G115" s="287"/>
    </row>
    <row r="116" spans="1:13" ht="16.5" customHeight="1" x14ac:dyDescent="0.25">
      <c r="A116" s="441" t="s">
        <v>330</v>
      </c>
      <c r="B116" s="441"/>
      <c r="C116" s="441"/>
      <c r="D116" s="441"/>
      <c r="E116" s="311"/>
      <c r="G116" s="287"/>
    </row>
    <row r="117" spans="1:13" ht="16.5" customHeight="1" x14ac:dyDescent="0.25">
      <c r="A117" s="441"/>
      <c r="B117" s="441"/>
      <c r="C117" s="441"/>
      <c r="D117" s="441"/>
      <c r="E117" s="311"/>
      <c r="G117" s="287"/>
    </row>
    <row r="118" spans="1:13" ht="16.5" customHeight="1" x14ac:dyDescent="0.25">
      <c r="A118" s="441"/>
      <c r="B118" s="441"/>
      <c r="C118" s="441"/>
      <c r="D118" s="441"/>
      <c r="E118" s="311"/>
      <c r="G118" s="287"/>
    </row>
    <row r="119" spans="1:13" ht="16.5" customHeight="1" x14ac:dyDescent="0.25">
      <c r="A119" s="441"/>
      <c r="B119" s="441"/>
      <c r="C119" s="441"/>
      <c r="D119" s="441"/>
      <c r="E119" s="311"/>
      <c r="G119" s="287"/>
    </row>
    <row r="120" spans="1:13" ht="16.5" customHeight="1" x14ac:dyDescent="0.25">
      <c r="A120" s="441" t="s">
        <v>331</v>
      </c>
      <c r="B120" s="441"/>
      <c r="C120" s="441"/>
      <c r="D120" s="441"/>
      <c r="E120" s="311"/>
      <c r="G120" s="287"/>
    </row>
    <row r="121" spans="1:13" ht="16.5" customHeight="1" x14ac:dyDescent="0.25">
      <c r="A121" s="441"/>
      <c r="B121" s="441"/>
      <c r="C121" s="441"/>
      <c r="D121" s="441"/>
      <c r="E121" s="311"/>
      <c r="G121" s="287"/>
    </row>
    <row r="122" spans="1:13" ht="34.5" customHeight="1" x14ac:dyDescent="0.25">
      <c r="A122" s="441"/>
      <c r="B122" s="441"/>
      <c r="C122" s="441"/>
      <c r="D122" s="441"/>
      <c r="E122" s="311"/>
      <c r="G122" s="287"/>
    </row>
    <row r="123" spans="1:13" ht="13.5" customHeight="1" x14ac:dyDescent="0.25">
      <c r="A123" s="447" t="s">
        <v>332</v>
      </c>
      <c r="B123" s="447"/>
      <c r="C123" s="447"/>
      <c r="D123" s="447"/>
      <c r="E123" s="311"/>
      <c r="M123" s="287"/>
    </row>
    <row r="124" spans="1:13" ht="16.5" thickBot="1" x14ac:dyDescent="0.3">
      <c r="E124" s="311"/>
    </row>
    <row r="125" spans="1:13" ht="16.5" thickBot="1" x14ac:dyDescent="0.3">
      <c r="A125" s="411" t="s">
        <v>217</v>
      </c>
      <c r="B125" s="412"/>
      <c r="C125" s="412"/>
      <c r="D125" s="413"/>
      <c r="E125" s="311"/>
      <c r="F125" s="313"/>
      <c r="G125" s="313"/>
      <c r="H125" s="313"/>
    </row>
    <row r="126" spans="1:13" x14ac:dyDescent="0.25">
      <c r="E126" s="311"/>
      <c r="L126" s="296"/>
    </row>
    <row r="127" spans="1:13" x14ac:dyDescent="0.25">
      <c r="A127" s="457" t="s">
        <v>218</v>
      </c>
      <c r="B127" s="457"/>
      <c r="C127" s="457"/>
      <c r="D127" s="458"/>
      <c r="E127" s="311"/>
      <c r="F127" s="313"/>
      <c r="G127" s="313"/>
      <c r="H127" s="313"/>
    </row>
    <row r="128" spans="1:13" x14ac:dyDescent="0.25">
      <c r="A128" s="250"/>
      <c r="B128" s="277"/>
      <c r="C128" s="277"/>
      <c r="E128" s="311"/>
      <c r="F128" s="288"/>
      <c r="G128" s="287"/>
    </row>
    <row r="129" spans="1:16" x14ac:dyDescent="0.25">
      <c r="A129" s="332" t="s">
        <v>219</v>
      </c>
      <c r="B129" s="488" t="s">
        <v>220</v>
      </c>
      <c r="C129" s="490"/>
      <c r="D129" s="354" t="s">
        <v>193</v>
      </c>
      <c r="E129" s="311"/>
      <c r="F129" s="292"/>
      <c r="G129" s="292"/>
      <c r="H129" s="292"/>
    </row>
    <row r="130" spans="1:16" ht="19.5" customHeight="1" x14ac:dyDescent="0.25">
      <c r="A130" s="334" t="s">
        <v>194</v>
      </c>
      <c r="B130" s="439" t="s">
        <v>359</v>
      </c>
      <c r="C130" s="439"/>
      <c r="D130" s="367">
        <f>(($D$33+$D$94+$D$106)/30/12)*20.9589</f>
        <v>351.81872017279761</v>
      </c>
      <c r="E130" s="311"/>
      <c r="F130" s="302"/>
      <c r="G130" s="298"/>
      <c r="H130" s="324"/>
      <c r="J130" s="300"/>
    </row>
    <row r="131" spans="1:16" ht="30" customHeight="1" x14ac:dyDescent="0.25">
      <c r="A131" s="334" t="s">
        <v>195</v>
      </c>
      <c r="B131" s="439" t="s">
        <v>358</v>
      </c>
      <c r="C131" s="439"/>
      <c r="D131" s="367">
        <f>(($D$33+$D$94+$D$106)/30/12)*1</f>
        <v>16.78612523428222</v>
      </c>
      <c r="E131" s="311"/>
      <c r="F131" s="302"/>
      <c r="G131" s="298"/>
      <c r="H131" s="324"/>
    </row>
    <row r="132" spans="1:16" ht="32.25" customHeight="1" x14ac:dyDescent="0.25">
      <c r="A132" s="334" t="s">
        <v>196</v>
      </c>
      <c r="B132" s="439" t="s">
        <v>357</v>
      </c>
      <c r="C132" s="439"/>
      <c r="D132" s="367">
        <f>(($D$33+$D$94+$D$106)/30/12)*0.1997</f>
        <v>3.3521892092861592</v>
      </c>
      <c r="E132" s="311"/>
      <c r="F132" s="302"/>
      <c r="G132" s="298"/>
      <c r="H132" s="324"/>
    </row>
    <row r="133" spans="1:16" ht="30.75" customHeight="1" x14ac:dyDescent="0.25">
      <c r="A133" s="334" t="s">
        <v>197</v>
      </c>
      <c r="B133" s="440" t="s">
        <v>356</v>
      </c>
      <c r="C133" s="440"/>
      <c r="D133" s="367">
        <f>(($D$33+$D$94+$D$106)/30/12)*0.9659</f>
        <v>16.213718363793195</v>
      </c>
      <c r="E133" s="311"/>
      <c r="F133" s="302"/>
      <c r="G133" s="298"/>
      <c r="H133" s="324"/>
    </row>
    <row r="134" spans="1:16" ht="32.25" customHeight="1" x14ac:dyDescent="0.25">
      <c r="A134" s="334" t="s">
        <v>198</v>
      </c>
      <c r="B134" s="439" t="s">
        <v>355</v>
      </c>
      <c r="C134" s="439"/>
      <c r="D134" s="367">
        <f>(($D$33+$D$94+$D$106)/30/12)*2.4753</f>
        <v>41.550695792418779</v>
      </c>
      <c r="E134" s="311"/>
      <c r="F134" s="302"/>
      <c r="G134" s="298"/>
      <c r="H134" s="324"/>
      <c r="J134" s="287"/>
      <c r="K134" s="287"/>
      <c r="L134" s="287"/>
      <c r="M134" s="287"/>
      <c r="N134" s="287"/>
      <c r="O134" s="287"/>
      <c r="P134" s="287"/>
    </row>
    <row r="135" spans="1:16" ht="69" customHeight="1" x14ac:dyDescent="0.25">
      <c r="A135" s="334" t="s">
        <v>199</v>
      </c>
      <c r="B135" s="439" t="s">
        <v>354</v>
      </c>
      <c r="C135" s="439"/>
      <c r="D135" s="367">
        <f>(($D$33+$D$94+$D$106)/30/12)*4.054</f>
        <v>68.050951699780128</v>
      </c>
      <c r="E135" s="311"/>
      <c r="F135" s="302"/>
      <c r="G135" s="298"/>
      <c r="H135" s="324"/>
      <c r="J135" s="287"/>
      <c r="K135" s="287"/>
    </row>
    <row r="136" spans="1:16" ht="16.5" customHeight="1" x14ac:dyDescent="0.25">
      <c r="A136" s="438" t="s">
        <v>353</v>
      </c>
      <c r="B136" s="438"/>
      <c r="C136" s="438"/>
      <c r="D136" s="367">
        <f>SUM(D130:D135)</f>
        <v>497.77240047235807</v>
      </c>
      <c r="E136" s="311"/>
      <c r="F136" s="352"/>
      <c r="G136" s="330"/>
      <c r="H136" s="325"/>
    </row>
    <row r="137" spans="1:16" ht="16.5" customHeight="1" x14ac:dyDescent="0.25">
      <c r="A137" s="280"/>
      <c r="B137" s="280"/>
      <c r="C137" s="280"/>
      <c r="D137" s="326"/>
      <c r="E137" s="311"/>
      <c r="F137" s="303"/>
      <c r="G137" s="303"/>
      <c r="H137" s="325"/>
    </row>
    <row r="138" spans="1:16" ht="23.25" customHeight="1" x14ac:dyDescent="0.25">
      <c r="A138" s="508" t="s">
        <v>336</v>
      </c>
      <c r="B138" s="508"/>
      <c r="C138" s="508"/>
      <c r="D138" s="508"/>
      <c r="E138" s="311"/>
      <c r="F138" s="303"/>
      <c r="G138" s="303"/>
      <c r="H138" s="325"/>
    </row>
    <row r="139" spans="1:16" ht="16.5" customHeight="1" x14ac:dyDescent="0.25">
      <c r="A139" s="508" t="s">
        <v>337</v>
      </c>
      <c r="B139" s="508"/>
      <c r="C139" s="508"/>
      <c r="D139" s="508"/>
      <c r="E139" s="311"/>
      <c r="F139" s="303"/>
      <c r="G139" s="303"/>
      <c r="H139" s="325"/>
    </row>
    <row r="140" spans="1:16" ht="27.75" customHeight="1" x14ac:dyDescent="0.25">
      <c r="A140" s="508" t="s">
        <v>338</v>
      </c>
      <c r="B140" s="508"/>
      <c r="C140" s="508"/>
      <c r="D140" s="508"/>
      <c r="E140" s="311"/>
      <c r="F140" s="303"/>
      <c r="G140" s="303"/>
      <c r="H140" s="325"/>
    </row>
    <row r="141" spans="1:16" ht="25.5" customHeight="1" x14ac:dyDescent="0.25">
      <c r="A141" s="508" t="s">
        <v>339</v>
      </c>
      <c r="B141" s="508"/>
      <c r="C141" s="508"/>
      <c r="D141" s="508"/>
      <c r="E141" s="311"/>
      <c r="F141" s="303"/>
      <c r="G141" s="303"/>
      <c r="H141" s="325"/>
    </row>
    <row r="142" spans="1:16" ht="24.75" customHeight="1" x14ac:dyDescent="0.25">
      <c r="A142" s="508" t="s">
        <v>344</v>
      </c>
      <c r="B142" s="508"/>
      <c r="C142" s="508"/>
      <c r="D142" s="508"/>
      <c r="E142" s="311"/>
      <c r="F142" s="303"/>
      <c r="G142" s="303"/>
      <c r="H142" s="325"/>
    </row>
    <row r="143" spans="1:16" x14ac:dyDescent="0.25">
      <c r="A143" s="509"/>
      <c r="B143" s="509"/>
      <c r="C143" s="509"/>
      <c r="D143" s="509"/>
      <c r="E143" s="311"/>
    </row>
    <row r="144" spans="1:16" x14ac:dyDescent="0.25">
      <c r="A144" s="510"/>
      <c r="B144" s="510"/>
      <c r="C144" s="510"/>
      <c r="D144" s="510"/>
      <c r="E144" s="311"/>
    </row>
    <row r="145" spans="1:8" x14ac:dyDescent="0.25">
      <c r="A145" s="457" t="s">
        <v>221</v>
      </c>
      <c r="B145" s="457"/>
      <c r="C145" s="457"/>
      <c r="D145" s="457"/>
      <c r="E145" s="311"/>
      <c r="F145" s="313"/>
      <c r="G145" s="313"/>
      <c r="H145" s="313"/>
    </row>
    <row r="146" spans="1:8" x14ac:dyDescent="0.25">
      <c r="A146" s="496"/>
      <c r="B146" s="496"/>
      <c r="C146" s="496"/>
      <c r="D146" s="497"/>
      <c r="E146" s="311"/>
      <c r="F146" s="288"/>
      <c r="G146" s="287"/>
    </row>
    <row r="147" spans="1:8" x14ac:dyDescent="0.25">
      <c r="A147" s="332" t="s">
        <v>222</v>
      </c>
      <c r="B147" s="438" t="s">
        <v>223</v>
      </c>
      <c r="C147" s="438"/>
      <c r="D147" s="354" t="s">
        <v>193</v>
      </c>
      <c r="E147" s="311"/>
      <c r="F147" s="292"/>
      <c r="G147" s="292"/>
      <c r="H147" s="292"/>
    </row>
    <row r="148" spans="1:8" x14ac:dyDescent="0.25">
      <c r="A148" s="334" t="s">
        <v>194</v>
      </c>
      <c r="B148" s="439" t="s">
        <v>250</v>
      </c>
      <c r="C148" s="439"/>
      <c r="D148" s="362">
        <v>0</v>
      </c>
      <c r="E148" s="311"/>
      <c r="F148" s="297"/>
      <c r="G148" s="301"/>
      <c r="H148" s="299"/>
    </row>
    <row r="149" spans="1:8" x14ac:dyDescent="0.25">
      <c r="A149" s="438" t="s">
        <v>16</v>
      </c>
      <c r="B149" s="438"/>
      <c r="C149" s="438"/>
      <c r="D149" s="362"/>
      <c r="E149" s="311"/>
      <c r="F149" s="303"/>
      <c r="G149" s="303"/>
      <c r="H149" s="297"/>
    </row>
    <row r="150" spans="1:8" x14ac:dyDescent="0.25">
      <c r="E150" s="311"/>
    </row>
    <row r="151" spans="1:8" x14ac:dyDescent="0.25">
      <c r="E151" s="311"/>
    </row>
    <row r="152" spans="1:8" x14ac:dyDescent="0.25">
      <c r="A152" s="457" t="s">
        <v>224</v>
      </c>
      <c r="B152" s="457"/>
      <c r="C152" s="457"/>
      <c r="D152" s="457"/>
      <c r="E152" s="311"/>
      <c r="F152" s="313"/>
      <c r="G152" s="313"/>
      <c r="H152" s="313"/>
    </row>
    <row r="153" spans="1:8" x14ac:dyDescent="0.25">
      <c r="A153" s="250"/>
      <c r="E153" s="311"/>
    </row>
    <row r="154" spans="1:8" ht="15.75" customHeight="1" x14ac:dyDescent="0.25">
      <c r="A154" s="332">
        <v>4</v>
      </c>
      <c r="B154" s="488" t="s">
        <v>225</v>
      </c>
      <c r="C154" s="490"/>
      <c r="D154" s="354" t="s">
        <v>193</v>
      </c>
      <c r="E154" s="311"/>
      <c r="F154" s="292"/>
      <c r="G154" s="292"/>
      <c r="H154" s="292"/>
    </row>
    <row r="155" spans="1:8" x14ac:dyDescent="0.25">
      <c r="A155" s="334" t="s">
        <v>219</v>
      </c>
      <c r="B155" s="498" t="s">
        <v>220</v>
      </c>
      <c r="C155" s="499"/>
      <c r="D155" s="362">
        <f>D136</f>
        <v>497.77240047235807</v>
      </c>
      <c r="E155" s="311"/>
      <c r="F155" s="297"/>
      <c r="G155" s="301"/>
      <c r="H155" s="302"/>
    </row>
    <row r="156" spans="1:8" x14ac:dyDescent="0.25">
      <c r="A156" s="334" t="s">
        <v>222</v>
      </c>
      <c r="B156" s="498" t="s">
        <v>223</v>
      </c>
      <c r="C156" s="499"/>
      <c r="D156" s="362">
        <f>D149</f>
        <v>0</v>
      </c>
      <c r="E156" s="311"/>
      <c r="F156" s="297"/>
      <c r="G156" s="301"/>
      <c r="H156" s="302"/>
    </row>
    <row r="157" spans="1:8" x14ac:dyDescent="0.25">
      <c r="A157" s="438" t="s">
        <v>16</v>
      </c>
      <c r="B157" s="438"/>
      <c r="C157" s="335"/>
      <c r="D157" s="362">
        <f>SUM(D155:D156)</f>
        <v>497.77240047235807</v>
      </c>
      <c r="E157" s="311"/>
      <c r="F157" s="303"/>
      <c r="G157" s="303"/>
      <c r="H157" s="302"/>
    </row>
    <row r="158" spans="1:8" x14ac:dyDescent="0.25">
      <c r="E158" s="311"/>
    </row>
    <row r="159" spans="1:8" ht="16.5" thickBot="1" x14ac:dyDescent="0.3">
      <c r="E159" s="311"/>
    </row>
    <row r="160" spans="1:8" ht="16.5" thickBot="1" x14ac:dyDescent="0.3">
      <c r="A160" s="411" t="s">
        <v>226</v>
      </c>
      <c r="B160" s="412"/>
      <c r="C160" s="412"/>
      <c r="D160" s="413"/>
      <c r="E160" s="311"/>
      <c r="F160" s="313"/>
      <c r="G160" s="313"/>
      <c r="H160" s="313"/>
    </row>
    <row r="161" spans="1:9" x14ac:dyDescent="0.25">
      <c r="E161" s="311"/>
      <c r="F161" s="293"/>
      <c r="G161" s="287"/>
    </row>
    <row r="162" spans="1:9" x14ac:dyDescent="0.25">
      <c r="A162" s="332">
        <v>5</v>
      </c>
      <c r="B162" s="488" t="s">
        <v>134</v>
      </c>
      <c r="C162" s="490"/>
      <c r="D162" s="354" t="s">
        <v>193</v>
      </c>
      <c r="E162" s="311"/>
      <c r="F162" s="292"/>
      <c r="G162" s="303"/>
      <c r="H162" s="292"/>
    </row>
    <row r="163" spans="1:9" x14ac:dyDescent="0.25">
      <c r="A163" s="334" t="s">
        <v>194</v>
      </c>
      <c r="B163" s="439" t="s">
        <v>227</v>
      </c>
      <c r="C163" s="439"/>
      <c r="D163" s="363">
        <v>45.95</v>
      </c>
      <c r="E163" s="311"/>
      <c r="F163" s="297"/>
      <c r="G163" s="301"/>
      <c r="H163" s="297"/>
    </row>
    <row r="164" spans="1:9" x14ac:dyDescent="0.25">
      <c r="A164" s="334" t="s">
        <v>195</v>
      </c>
      <c r="B164" s="439" t="s">
        <v>228</v>
      </c>
      <c r="C164" s="439"/>
      <c r="D164" s="363"/>
      <c r="E164" s="311"/>
      <c r="F164" s="297"/>
      <c r="G164" s="301"/>
      <c r="H164" s="297"/>
    </row>
    <row r="165" spans="1:9" x14ac:dyDescent="0.25">
      <c r="A165" s="334" t="s">
        <v>196</v>
      </c>
      <c r="B165" s="439" t="s">
        <v>229</v>
      </c>
      <c r="C165" s="439"/>
      <c r="D165" s="363"/>
      <c r="E165" s="311"/>
      <c r="F165" s="297"/>
      <c r="G165" s="301"/>
      <c r="H165" s="297"/>
    </row>
    <row r="166" spans="1:9" x14ac:dyDescent="0.25">
      <c r="A166" s="334" t="s">
        <v>197</v>
      </c>
      <c r="B166" s="439" t="s">
        <v>201</v>
      </c>
      <c r="C166" s="439"/>
      <c r="D166" s="363"/>
      <c r="E166" s="311"/>
      <c r="F166" s="297"/>
      <c r="G166" s="301"/>
      <c r="H166" s="297"/>
    </row>
    <row r="167" spans="1:9" x14ac:dyDescent="0.25">
      <c r="A167" s="488" t="s">
        <v>210</v>
      </c>
      <c r="B167" s="489"/>
      <c r="C167" s="490"/>
      <c r="D167" s="363">
        <f>SUM(D163:D166)</f>
        <v>45.95</v>
      </c>
      <c r="E167" s="311"/>
      <c r="F167" s="303"/>
      <c r="G167" s="303"/>
      <c r="H167" s="297"/>
    </row>
    <row r="168" spans="1:9" x14ac:dyDescent="0.25">
      <c r="A168" s="504" t="s">
        <v>366</v>
      </c>
      <c r="B168" s="504"/>
      <c r="C168" s="504"/>
      <c r="D168" s="505"/>
      <c r="E168" s="311"/>
    </row>
    <row r="169" spans="1:9" x14ac:dyDescent="0.25">
      <c r="A169" s="500" t="s">
        <v>367</v>
      </c>
      <c r="B169" s="500"/>
      <c r="C169" s="500"/>
      <c r="D169" s="501"/>
      <c r="E169" s="311"/>
    </row>
    <row r="170" spans="1:9" x14ac:dyDescent="0.25">
      <c r="A170" s="502"/>
      <c r="B170" s="502"/>
      <c r="C170" s="502"/>
      <c r="D170" s="503"/>
      <c r="E170" s="311"/>
    </row>
    <row r="171" spans="1:9" ht="16.5" thickBot="1" x14ac:dyDescent="0.3">
      <c r="E171" s="311"/>
    </row>
    <row r="172" spans="1:9" ht="16.5" thickBot="1" x14ac:dyDescent="0.3">
      <c r="A172" s="411" t="s">
        <v>230</v>
      </c>
      <c r="B172" s="412"/>
      <c r="C172" s="412"/>
      <c r="D172" s="413"/>
      <c r="E172" s="311"/>
      <c r="F172" s="313"/>
      <c r="G172" s="313"/>
      <c r="H172" s="313"/>
      <c r="I172" s="289"/>
    </row>
    <row r="173" spans="1:9" x14ac:dyDescent="0.25">
      <c r="E173" s="311"/>
      <c r="F173" s="288"/>
      <c r="G173" s="287"/>
      <c r="H173" s="287"/>
    </row>
    <row r="174" spans="1:9" x14ac:dyDescent="0.25">
      <c r="A174" s="332">
        <v>6</v>
      </c>
      <c r="B174" s="518" t="s">
        <v>135</v>
      </c>
      <c r="C174" s="519"/>
      <c r="D174" s="354" t="s">
        <v>193</v>
      </c>
      <c r="E174" s="311"/>
      <c r="G174" s="300"/>
      <c r="H174" s="300"/>
    </row>
    <row r="175" spans="1:9" x14ac:dyDescent="0.25">
      <c r="A175" s="334" t="s">
        <v>194</v>
      </c>
      <c r="B175" s="498" t="s">
        <v>292</v>
      </c>
      <c r="C175" s="499"/>
      <c r="D175" s="362">
        <f>(D33+D94+D106+D157+D167)*5%</f>
        <v>329.33637424069786</v>
      </c>
      <c r="E175" s="311"/>
      <c r="F175" s="287"/>
      <c r="G175" s="287"/>
      <c r="H175" s="322"/>
    </row>
    <row r="176" spans="1:9" x14ac:dyDescent="0.25">
      <c r="A176" s="334" t="s">
        <v>195</v>
      </c>
      <c r="B176" s="498" t="s">
        <v>293</v>
      </c>
      <c r="C176" s="499"/>
      <c r="D176" s="367">
        <f>(D33+D94+D106+D157+D167+D175)*5%</f>
        <v>345.80319295273279</v>
      </c>
      <c r="E176" s="311"/>
      <c r="F176" s="287"/>
      <c r="G176" s="287"/>
      <c r="H176" s="304"/>
    </row>
    <row r="177" spans="1:20" x14ac:dyDescent="0.25">
      <c r="A177" s="334" t="s">
        <v>196</v>
      </c>
      <c r="B177" s="498" t="s">
        <v>275</v>
      </c>
      <c r="C177" s="499"/>
      <c r="D177" s="367">
        <f>(D33+D94+D106+D157+D167+D175+D176)/0.9135*8.65%</f>
        <v>687.63163656118127</v>
      </c>
      <c r="E177" s="311"/>
      <c r="F177" s="287"/>
      <c r="G177" s="287"/>
      <c r="H177" s="304"/>
    </row>
    <row r="178" spans="1:20" x14ac:dyDescent="0.25">
      <c r="A178" s="334"/>
      <c r="B178" s="498" t="s">
        <v>277</v>
      </c>
      <c r="C178" s="499"/>
      <c r="D178" s="367">
        <f>(D33+D94+D106+D157+D167+D175+D176)/0.9135*0.65%</f>
        <v>51.671741475695697</v>
      </c>
      <c r="E178" s="311"/>
      <c r="F178" s="287"/>
      <c r="G178" s="287"/>
      <c r="H178" s="287"/>
    </row>
    <row r="179" spans="1:20" ht="21" customHeight="1" x14ac:dyDescent="0.25">
      <c r="A179" s="334"/>
      <c r="B179" s="498" t="s">
        <v>278</v>
      </c>
      <c r="C179" s="499"/>
      <c r="D179" s="367">
        <f>(D33+D94+D106+D157+D167+D175+D176)/0.9135*3%</f>
        <v>238.48496065705706</v>
      </c>
      <c r="E179" s="311"/>
      <c r="G179" s="287"/>
      <c r="H179" s="287"/>
    </row>
    <row r="180" spans="1:20" x14ac:dyDescent="0.25">
      <c r="A180" s="334"/>
      <c r="B180" s="498" t="s">
        <v>276</v>
      </c>
      <c r="C180" s="499"/>
      <c r="D180" s="367">
        <f>(D33+D94+D106+D157+D167+D175+D176)/0.9135*5%</f>
        <v>397.47493442842847</v>
      </c>
      <c r="E180" s="311"/>
      <c r="G180" s="287"/>
      <c r="H180" s="287"/>
    </row>
    <row r="181" spans="1:20" x14ac:dyDescent="0.25">
      <c r="A181" s="488" t="s">
        <v>210</v>
      </c>
      <c r="B181" s="489"/>
      <c r="C181" s="490"/>
      <c r="D181" s="362">
        <f>SUM(D175:D177)</f>
        <v>1362.7712037546119</v>
      </c>
      <c r="E181" s="311"/>
      <c r="F181" s="287"/>
      <c r="G181" s="287"/>
      <c r="N181" s="297"/>
      <c r="O181" s="297"/>
      <c r="P181" s="297"/>
      <c r="Q181" s="297"/>
      <c r="R181" s="297"/>
      <c r="S181" s="297"/>
      <c r="T181" s="297"/>
    </row>
    <row r="182" spans="1:20" ht="26.25" customHeight="1" x14ac:dyDescent="0.25">
      <c r="A182" s="506" t="s">
        <v>368</v>
      </c>
      <c r="B182" s="506"/>
      <c r="C182" s="506"/>
      <c r="D182" s="507"/>
      <c r="E182" s="311"/>
      <c r="F182" s="287"/>
      <c r="G182" s="287"/>
      <c r="H182" s="254"/>
      <c r="I182" s="279"/>
      <c r="N182" s="305"/>
      <c r="O182" s="306"/>
      <c r="P182" s="306"/>
      <c r="Q182" s="306"/>
      <c r="R182" s="305"/>
    </row>
    <row r="183" spans="1:20" ht="24" customHeight="1" x14ac:dyDescent="0.25">
      <c r="A183" s="493" t="s">
        <v>369</v>
      </c>
      <c r="B183" s="493"/>
      <c r="C183" s="493"/>
      <c r="D183" s="493"/>
      <c r="E183" s="311"/>
      <c r="G183" s="287"/>
      <c r="H183" s="287"/>
      <c r="O183" s="300"/>
      <c r="P183" s="300"/>
      <c r="Q183" s="300"/>
    </row>
    <row r="184" spans="1:20" x14ac:dyDescent="0.25">
      <c r="A184" s="459" t="s">
        <v>370</v>
      </c>
      <c r="B184" s="459"/>
      <c r="C184" s="459"/>
      <c r="D184" s="459"/>
      <c r="E184" s="311"/>
      <c r="G184" s="287"/>
      <c r="H184" s="287"/>
      <c r="N184" s="317"/>
      <c r="O184" s="317"/>
      <c r="P184" s="317"/>
      <c r="Q184" s="317"/>
    </row>
    <row r="185" spans="1:20" ht="22.5" customHeight="1" x14ac:dyDescent="0.25">
      <c r="A185" s="459" t="s">
        <v>371</v>
      </c>
      <c r="B185" s="459"/>
      <c r="C185" s="459"/>
      <c r="D185" s="459"/>
      <c r="E185" s="311"/>
      <c r="G185" s="287"/>
      <c r="H185" s="287"/>
      <c r="N185" s="317"/>
      <c r="O185" s="317"/>
      <c r="P185" s="317"/>
      <c r="Q185" s="317"/>
    </row>
    <row r="186" spans="1:20" x14ac:dyDescent="0.25">
      <c r="A186" s="493" t="s">
        <v>372</v>
      </c>
      <c r="B186" s="493"/>
      <c r="C186" s="493"/>
      <c r="D186" s="493"/>
      <c r="E186" s="311"/>
      <c r="G186" s="287"/>
      <c r="H186" s="287"/>
      <c r="N186" s="317"/>
      <c r="O186" s="317"/>
      <c r="P186" s="317"/>
      <c r="Q186" s="317"/>
    </row>
    <row r="187" spans="1:20" x14ac:dyDescent="0.25">
      <c r="A187" s="493" t="s">
        <v>373</v>
      </c>
      <c r="B187" s="493"/>
      <c r="C187" s="493"/>
      <c r="D187" s="493"/>
      <c r="E187" s="311"/>
      <c r="G187" s="287"/>
      <c r="H187" s="287"/>
      <c r="N187" s="317"/>
      <c r="O187" s="317"/>
      <c r="P187" s="317"/>
      <c r="Q187" s="317"/>
    </row>
    <row r="188" spans="1:20" x14ac:dyDescent="0.25">
      <c r="A188" s="493" t="s">
        <v>374</v>
      </c>
      <c r="B188" s="493"/>
      <c r="C188" s="493"/>
      <c r="D188" s="493"/>
      <c r="E188" s="311"/>
      <c r="G188" s="287"/>
      <c r="H188" s="287"/>
      <c r="N188" s="317"/>
      <c r="O188" s="317"/>
      <c r="P188" s="317"/>
      <c r="Q188" s="317"/>
    </row>
    <row r="189" spans="1:20" ht="16.5" thickBot="1" x14ac:dyDescent="0.3">
      <c r="E189" s="311"/>
      <c r="G189" s="287"/>
      <c r="H189" s="287"/>
    </row>
    <row r="190" spans="1:20" ht="16.5" thickBot="1" x14ac:dyDescent="0.3">
      <c r="A190" s="411" t="s">
        <v>279</v>
      </c>
      <c r="B190" s="412"/>
      <c r="C190" s="412"/>
      <c r="D190" s="413"/>
      <c r="E190" s="311"/>
      <c r="F190" s="307"/>
    </row>
    <row r="191" spans="1:20" x14ac:dyDescent="0.25">
      <c r="A191" s="514"/>
      <c r="B191" s="477"/>
      <c r="C191" s="477"/>
      <c r="D191" s="515"/>
      <c r="E191" s="311"/>
    </row>
    <row r="192" spans="1:20" ht="31.5" customHeight="1" x14ac:dyDescent="0.25">
      <c r="A192" s="332"/>
      <c r="B192" s="488" t="s">
        <v>231</v>
      </c>
      <c r="C192" s="490"/>
      <c r="D192" s="354" t="s">
        <v>193</v>
      </c>
      <c r="E192" s="311"/>
      <c r="F192" s="304"/>
      <c r="I192" s="287"/>
    </row>
    <row r="193" spans="1:18" ht="15.75" customHeight="1" x14ac:dyDescent="0.25">
      <c r="A193" s="332" t="s">
        <v>194</v>
      </c>
      <c r="B193" s="498" t="s">
        <v>191</v>
      </c>
      <c r="C193" s="499"/>
      <c r="D193" s="368">
        <f>D33</f>
        <v>3326.7</v>
      </c>
      <c r="E193" s="311"/>
      <c r="F193" s="287"/>
    </row>
    <row r="194" spans="1:18" ht="31.5" customHeight="1" x14ac:dyDescent="0.25">
      <c r="A194" s="332" t="s">
        <v>195</v>
      </c>
      <c r="B194" s="498" t="s">
        <v>202</v>
      </c>
      <c r="C194" s="499"/>
      <c r="D194" s="367">
        <f>D94</f>
        <v>2471.1272943416002</v>
      </c>
      <c r="E194" s="311"/>
      <c r="F194" s="287"/>
    </row>
    <row r="195" spans="1:18" ht="15.75" customHeight="1" x14ac:dyDescent="0.25">
      <c r="A195" s="332" t="s">
        <v>196</v>
      </c>
      <c r="B195" s="498" t="s">
        <v>215</v>
      </c>
      <c r="C195" s="499"/>
      <c r="D195" s="367">
        <f>D106</f>
        <v>245.17779000000002</v>
      </c>
      <c r="E195" s="311"/>
      <c r="F195" s="287"/>
    </row>
    <row r="196" spans="1:18" ht="15.75" customHeight="1" x14ac:dyDescent="0.25">
      <c r="A196" s="332" t="s">
        <v>197</v>
      </c>
      <c r="B196" s="498" t="s">
        <v>217</v>
      </c>
      <c r="C196" s="499"/>
      <c r="D196" s="367">
        <f>D157</f>
        <v>497.77240047235807</v>
      </c>
      <c r="E196" s="311"/>
      <c r="F196" s="287"/>
    </row>
    <row r="197" spans="1:18" ht="15.75" customHeight="1" x14ac:dyDescent="0.25">
      <c r="A197" s="332" t="s">
        <v>198</v>
      </c>
      <c r="B197" s="498" t="s">
        <v>226</v>
      </c>
      <c r="C197" s="499"/>
      <c r="D197" s="369">
        <f>D167</f>
        <v>45.95</v>
      </c>
      <c r="E197" s="311"/>
    </row>
    <row r="198" spans="1:18" ht="15.75" customHeight="1" x14ac:dyDescent="0.25">
      <c r="A198" s="488" t="s">
        <v>232</v>
      </c>
      <c r="B198" s="489"/>
      <c r="C198" s="490"/>
      <c r="D198" s="368">
        <f>SUM(D193:D197)</f>
        <v>6586.7274848139568</v>
      </c>
      <c r="E198" s="311"/>
      <c r="F198" s="287"/>
    </row>
    <row r="199" spans="1:18" ht="15.75" customHeight="1" x14ac:dyDescent="0.25">
      <c r="A199" s="332" t="s">
        <v>199</v>
      </c>
      <c r="B199" s="512" t="s">
        <v>233</v>
      </c>
      <c r="C199" s="513"/>
      <c r="D199" s="367">
        <f>D181</f>
        <v>1362.7712037546119</v>
      </c>
      <c r="E199" s="311"/>
      <c r="F199" s="287"/>
    </row>
    <row r="200" spans="1:18" ht="15.75" customHeight="1" x14ac:dyDescent="0.25">
      <c r="A200" s="488" t="s">
        <v>234</v>
      </c>
      <c r="B200" s="489"/>
      <c r="C200" s="490"/>
      <c r="D200" s="368">
        <f>D198+D199</f>
        <v>7949.4986885685685</v>
      </c>
      <c r="E200" s="311"/>
      <c r="F200" s="287"/>
    </row>
    <row r="201" spans="1:18" x14ac:dyDescent="0.25">
      <c r="E201" s="311"/>
    </row>
    <row r="202" spans="1:18" ht="16.5" thickBot="1" x14ac:dyDescent="0.3">
      <c r="D202" s="284"/>
      <c r="E202" s="311"/>
    </row>
    <row r="203" spans="1:18" ht="16.5" thickBot="1" x14ac:dyDescent="0.3">
      <c r="A203" s="448" t="s">
        <v>291</v>
      </c>
      <c r="B203" s="449"/>
      <c r="C203" s="449"/>
      <c r="D203" s="450"/>
      <c r="E203" s="311"/>
    </row>
    <row r="204" spans="1:18" x14ac:dyDescent="0.25">
      <c r="A204" s="479"/>
      <c r="B204" s="480"/>
      <c r="C204" s="481"/>
      <c r="D204" s="370" t="s">
        <v>193</v>
      </c>
      <c r="E204" s="311"/>
    </row>
    <row r="205" spans="1:18" x14ac:dyDescent="0.25">
      <c r="A205" s="283" t="s">
        <v>194</v>
      </c>
      <c r="B205" s="482" t="s">
        <v>385</v>
      </c>
      <c r="C205" s="483"/>
      <c r="D205" s="371">
        <f>D200</f>
        <v>7949.4986885685685</v>
      </c>
      <c r="E205" s="311"/>
    </row>
    <row r="206" spans="1:18" x14ac:dyDescent="0.25">
      <c r="A206" s="283" t="s">
        <v>195</v>
      </c>
      <c r="B206" s="484" t="s">
        <v>386</v>
      </c>
      <c r="C206" s="485"/>
      <c r="D206" s="371">
        <f>D205*12</f>
        <v>95393.984262822822</v>
      </c>
      <c r="E206" s="311"/>
    </row>
    <row r="207" spans="1:18" hidden="1" x14ac:dyDescent="0.25">
      <c r="A207" s="357"/>
      <c r="B207" s="357"/>
      <c r="C207" s="357"/>
      <c r="D207" s="355"/>
      <c r="E207" s="357"/>
    </row>
    <row r="208" spans="1:18" hidden="1" x14ac:dyDescent="0.25">
      <c r="A208" s="357"/>
      <c r="B208" s="357"/>
      <c r="C208" s="357"/>
      <c r="D208" s="355"/>
      <c r="E208" s="357"/>
      <c r="F208" s="309"/>
      <c r="G208" s="309"/>
      <c r="H208" s="309"/>
      <c r="I208" s="309"/>
      <c r="J208" s="309"/>
      <c r="K208" s="309"/>
      <c r="L208" s="309"/>
      <c r="M208" s="309"/>
      <c r="N208" s="297"/>
      <c r="O208" s="297"/>
      <c r="P208" s="297"/>
      <c r="Q208" s="297"/>
      <c r="R208" s="297"/>
    </row>
    <row r="209" spans="1:17" hidden="1" x14ac:dyDescent="0.25">
      <c r="A209" s="357"/>
      <c r="B209" s="357"/>
      <c r="C209" s="357"/>
      <c r="D209" s="355"/>
      <c r="E209" s="357"/>
      <c r="P209" s="287"/>
    </row>
    <row r="210" spans="1:17" hidden="1" x14ac:dyDescent="0.25">
      <c r="A210" s="357"/>
      <c r="B210" s="357"/>
      <c r="C210" s="357"/>
      <c r="D210" s="355"/>
      <c r="E210" s="357"/>
      <c r="G210" s="314"/>
      <c r="H210" s="314"/>
      <c r="I210" s="314"/>
      <c r="P210" s="287"/>
    </row>
    <row r="211" spans="1:17" hidden="1" x14ac:dyDescent="0.25">
      <c r="A211" s="357"/>
      <c r="B211" s="357"/>
      <c r="C211" s="357"/>
      <c r="D211" s="355"/>
      <c r="E211" s="357"/>
      <c r="H211" s="287"/>
      <c r="P211" s="287"/>
    </row>
    <row r="212" spans="1:17" hidden="1" x14ac:dyDescent="0.25">
      <c r="A212" s="357"/>
      <c r="B212" s="357"/>
      <c r="C212" s="357"/>
      <c r="D212" s="355"/>
      <c r="E212" s="357"/>
      <c r="H212" s="287"/>
      <c r="P212" s="287"/>
    </row>
    <row r="213" spans="1:17" hidden="1" x14ac:dyDescent="0.25">
      <c r="A213" s="357"/>
      <c r="B213" s="357"/>
      <c r="C213" s="357"/>
      <c r="D213" s="355"/>
      <c r="E213" s="357"/>
      <c r="H213" s="287"/>
      <c r="P213" s="287"/>
    </row>
    <row r="214" spans="1:17" hidden="1" x14ac:dyDescent="0.25">
      <c r="A214" s="357"/>
      <c r="B214" s="357"/>
      <c r="C214" s="357"/>
      <c r="D214" s="355"/>
      <c r="E214" s="357"/>
      <c r="H214" s="287"/>
      <c r="P214" s="287"/>
      <c r="Q214" s="287"/>
    </row>
    <row r="215" spans="1:17" hidden="1" x14ac:dyDescent="0.25">
      <c r="A215" s="357"/>
      <c r="B215" s="357"/>
      <c r="C215" s="357"/>
      <c r="D215" s="355"/>
      <c r="E215" s="357"/>
      <c r="H215" s="287"/>
    </row>
    <row r="216" spans="1:17" hidden="1" x14ac:dyDescent="0.25">
      <c r="A216" s="357"/>
      <c r="B216" s="357"/>
      <c r="C216" s="357"/>
      <c r="D216" s="355"/>
      <c r="E216" s="357"/>
      <c r="H216" s="287"/>
      <c r="I216" s="287"/>
      <c r="P216" s="287"/>
      <c r="Q216" s="287"/>
    </row>
    <row r="217" spans="1:17" hidden="1" x14ac:dyDescent="0.25">
      <c r="A217" s="357"/>
      <c r="B217" s="357"/>
      <c r="C217" s="357"/>
      <c r="D217" s="355"/>
      <c r="E217" s="357"/>
      <c r="F217" s="292"/>
      <c r="G217" s="292"/>
      <c r="H217" s="292"/>
      <c r="I217" s="292"/>
      <c r="J217" s="292"/>
      <c r="K217" s="292"/>
      <c r="L217" s="292"/>
      <c r="M217" s="292"/>
      <c r="P217" s="287"/>
      <c r="Q217" s="287"/>
    </row>
    <row r="218" spans="1:17" hidden="1" x14ac:dyDescent="0.25">
      <c r="A218" s="357"/>
      <c r="B218" s="357"/>
      <c r="C218" s="357"/>
      <c r="D218" s="355"/>
      <c r="E218" s="357"/>
      <c r="H218" s="287"/>
      <c r="I218" s="287"/>
      <c r="J218" s="287"/>
      <c r="K218" s="287"/>
      <c r="L218" s="287"/>
      <c r="M218" s="287"/>
      <c r="P218" s="287"/>
    </row>
    <row r="219" spans="1:17" hidden="1" x14ac:dyDescent="0.25">
      <c r="A219" s="357"/>
      <c r="B219" s="357"/>
      <c r="C219" s="357"/>
      <c r="D219" s="355"/>
      <c r="E219" s="357"/>
      <c r="H219" s="287"/>
      <c r="I219" s="287"/>
      <c r="J219" s="287"/>
      <c r="K219" s="287"/>
      <c r="L219" s="287"/>
      <c r="M219" s="287"/>
    </row>
    <row r="220" spans="1:17" hidden="1" x14ac:dyDescent="0.25">
      <c r="A220" s="357"/>
      <c r="B220" s="357"/>
      <c r="C220" s="357"/>
      <c r="D220" s="355"/>
      <c r="E220" s="357"/>
      <c r="H220" s="287"/>
      <c r="I220" s="287"/>
      <c r="J220" s="287"/>
      <c r="K220" s="287"/>
      <c r="L220" s="287"/>
      <c r="M220" s="287"/>
    </row>
    <row r="221" spans="1:17" hidden="1" x14ac:dyDescent="0.25">
      <c r="A221" s="357"/>
      <c r="B221" s="357"/>
      <c r="C221" s="357"/>
      <c r="D221" s="355"/>
      <c r="E221" s="357"/>
      <c r="H221" s="287"/>
      <c r="I221" s="287"/>
      <c r="J221" s="287"/>
      <c r="K221" s="287"/>
      <c r="L221" s="287"/>
      <c r="M221" s="287"/>
    </row>
    <row r="222" spans="1:17" hidden="1" x14ac:dyDescent="0.25">
      <c r="A222" s="357"/>
      <c r="B222" s="357"/>
      <c r="C222" s="357"/>
      <c r="D222" s="355"/>
      <c r="E222" s="357"/>
      <c r="I222" s="287"/>
      <c r="J222" s="287"/>
      <c r="K222" s="287"/>
      <c r="L222" s="287"/>
      <c r="M222" s="287"/>
    </row>
    <row r="223" spans="1:17" hidden="1" x14ac:dyDescent="0.25">
      <c r="A223" s="357"/>
      <c r="B223" s="357"/>
      <c r="C223" s="357"/>
      <c r="D223" s="355"/>
      <c r="E223" s="357"/>
      <c r="H223" s="287"/>
      <c r="I223" s="287"/>
      <c r="J223" s="287"/>
      <c r="K223" s="287"/>
      <c r="L223" s="287"/>
      <c r="M223" s="287"/>
    </row>
    <row r="224" spans="1:17" hidden="1" x14ac:dyDescent="0.25">
      <c r="A224" s="357"/>
      <c r="B224" s="357"/>
      <c r="C224" s="357"/>
      <c r="D224" s="355"/>
      <c r="E224" s="357"/>
      <c r="H224" s="287"/>
      <c r="I224" s="287"/>
      <c r="J224" s="287"/>
      <c r="K224" s="287"/>
      <c r="L224" s="287"/>
      <c r="M224" s="287"/>
    </row>
    <row r="225" spans="1:13" hidden="1" x14ac:dyDescent="0.25">
      <c r="A225" s="357"/>
      <c r="B225" s="357"/>
      <c r="C225" s="357"/>
      <c r="D225" s="355"/>
      <c r="E225" s="357"/>
      <c r="H225" s="287"/>
      <c r="I225" s="287"/>
      <c r="J225" s="287"/>
      <c r="K225" s="287"/>
      <c r="L225" s="287"/>
      <c r="M225" s="287"/>
    </row>
    <row r="226" spans="1:13" hidden="1" x14ac:dyDescent="0.25">
      <c r="A226" s="357"/>
      <c r="B226" s="357"/>
      <c r="C226" s="357"/>
      <c r="D226" s="355"/>
      <c r="E226" s="357"/>
      <c r="H226" s="287"/>
      <c r="I226" s="287"/>
      <c r="J226" s="308"/>
      <c r="K226" s="287"/>
      <c r="L226" s="287"/>
      <c r="M226" s="287"/>
    </row>
    <row r="227" spans="1:13" hidden="1" x14ac:dyDescent="0.25">
      <c r="A227" s="357"/>
      <c r="B227" s="357"/>
      <c r="C227" s="357"/>
      <c r="D227" s="355"/>
      <c r="E227" s="357"/>
      <c r="H227" s="287"/>
      <c r="I227" s="308"/>
      <c r="J227" s="308"/>
      <c r="K227" s="287"/>
      <c r="L227" s="287"/>
      <c r="M227" s="287"/>
    </row>
    <row r="228" spans="1:13" hidden="1" x14ac:dyDescent="0.25">
      <c r="A228" s="357"/>
      <c r="B228" s="357"/>
      <c r="C228" s="357"/>
      <c r="D228" s="355"/>
      <c r="E228" s="357"/>
      <c r="H228" s="287"/>
      <c r="I228" s="287"/>
      <c r="J228" s="287"/>
      <c r="K228" s="287"/>
      <c r="L228" s="287"/>
      <c r="M228" s="287"/>
    </row>
    <row r="229" spans="1:13" hidden="1" x14ac:dyDescent="0.25">
      <c r="A229" s="357"/>
      <c r="B229" s="357"/>
      <c r="C229" s="357"/>
      <c r="D229" s="355"/>
      <c r="E229" s="357"/>
      <c r="H229" s="287"/>
      <c r="I229" s="287"/>
      <c r="J229" s="287"/>
      <c r="K229" s="287"/>
      <c r="L229" s="287"/>
      <c r="M229" s="287"/>
    </row>
    <row r="230" spans="1:13" hidden="1" x14ac:dyDescent="0.25">
      <c r="A230" s="357"/>
      <c r="B230" s="357"/>
      <c r="C230" s="357"/>
      <c r="D230" s="355"/>
      <c r="E230" s="357"/>
      <c r="H230" s="287"/>
      <c r="I230" s="287"/>
      <c r="J230" s="287"/>
      <c r="K230" s="287"/>
      <c r="L230" s="287"/>
      <c r="M230" s="287"/>
    </row>
    <row r="231" spans="1:13" hidden="1" x14ac:dyDescent="0.25">
      <c r="A231" s="357"/>
      <c r="B231" s="357"/>
      <c r="C231" s="357"/>
      <c r="D231" s="355"/>
      <c r="E231" s="357"/>
      <c r="H231" s="287"/>
      <c r="I231" s="287"/>
      <c r="J231" s="287"/>
      <c r="K231" s="287"/>
      <c r="L231" s="287"/>
      <c r="M231" s="287"/>
    </row>
    <row r="232" spans="1:13" hidden="1" x14ac:dyDescent="0.25">
      <c r="A232" s="357"/>
      <c r="B232" s="357"/>
      <c r="C232" s="357"/>
      <c r="D232" s="355"/>
      <c r="E232" s="357"/>
      <c r="H232" s="287"/>
      <c r="I232" s="287"/>
      <c r="J232" s="287"/>
      <c r="K232" s="287"/>
      <c r="L232" s="287"/>
      <c r="M232" s="287"/>
    </row>
    <row r="233" spans="1:13" hidden="1" x14ac:dyDescent="0.25">
      <c r="A233" s="357"/>
      <c r="B233" s="357"/>
      <c r="C233" s="357"/>
      <c r="D233" s="355"/>
      <c r="E233" s="357"/>
      <c r="H233" s="287"/>
      <c r="I233" s="287"/>
      <c r="J233" s="287"/>
      <c r="K233" s="287"/>
      <c r="L233" s="287"/>
      <c r="M233" s="287"/>
    </row>
    <row r="234" spans="1:13" hidden="1" x14ac:dyDescent="0.25">
      <c r="A234" s="357"/>
      <c r="B234" s="357"/>
      <c r="C234" s="357"/>
      <c r="D234" s="355"/>
      <c r="E234" s="357"/>
      <c r="H234" s="287"/>
      <c r="I234" s="287"/>
      <c r="J234" s="287"/>
      <c r="K234" s="287"/>
      <c r="L234" s="287"/>
      <c r="M234" s="287"/>
    </row>
    <row r="235" spans="1:13" hidden="1" x14ac:dyDescent="0.25">
      <c r="A235" s="357"/>
      <c r="B235" s="357"/>
      <c r="C235" s="357"/>
      <c r="D235" s="355"/>
      <c r="E235" s="357"/>
      <c r="H235" s="287"/>
      <c r="I235" s="287"/>
      <c r="J235" s="287"/>
      <c r="K235" s="287"/>
      <c r="L235" s="287"/>
      <c r="M235" s="287"/>
    </row>
    <row r="236" spans="1:13" hidden="1" x14ac:dyDescent="0.25">
      <c r="A236" s="357"/>
      <c r="B236" s="357"/>
      <c r="C236" s="357"/>
      <c r="D236" s="355"/>
      <c r="E236" s="357"/>
      <c r="H236" s="287"/>
      <c r="I236" s="287"/>
      <c r="J236" s="287"/>
      <c r="K236" s="287"/>
      <c r="L236" s="287"/>
      <c r="M236" s="287"/>
    </row>
    <row r="237" spans="1:13" hidden="1" x14ac:dyDescent="0.25">
      <c r="A237" s="357"/>
      <c r="B237" s="357"/>
      <c r="C237" s="357"/>
      <c r="D237" s="355"/>
      <c r="E237" s="357"/>
      <c r="H237" s="287"/>
      <c r="I237" s="287"/>
      <c r="J237" s="287"/>
      <c r="K237" s="287"/>
      <c r="L237" s="287"/>
      <c r="M237" s="287"/>
    </row>
    <row r="238" spans="1:13" hidden="1" x14ac:dyDescent="0.25">
      <c r="A238" s="357"/>
      <c r="B238" s="357"/>
      <c r="C238" s="357"/>
      <c r="D238" s="355"/>
      <c r="E238" s="357"/>
      <c r="H238" s="287"/>
      <c r="I238" s="287"/>
      <c r="J238" s="287"/>
      <c r="K238" s="287"/>
      <c r="L238" s="287"/>
      <c r="M238" s="287"/>
    </row>
    <row r="239" spans="1:13" hidden="1" x14ac:dyDescent="0.25">
      <c r="A239" s="357"/>
      <c r="B239" s="357"/>
      <c r="C239" s="357"/>
      <c r="D239" s="355"/>
      <c r="E239" s="357"/>
      <c r="F239" s="316"/>
      <c r="G239" s="316"/>
      <c r="H239" s="316"/>
      <c r="I239" s="316"/>
      <c r="J239" s="316"/>
      <c r="K239" s="316"/>
      <c r="L239" s="316"/>
      <c r="M239" s="316"/>
    </row>
    <row r="240" spans="1:13" hidden="1" x14ac:dyDescent="0.25">
      <c r="A240" s="357"/>
      <c r="B240" s="357"/>
      <c r="C240" s="357"/>
      <c r="D240" s="355"/>
      <c r="E240" s="357"/>
      <c r="F240" s="316"/>
      <c r="G240" s="316"/>
      <c r="H240" s="316"/>
      <c r="I240" s="316"/>
      <c r="J240" s="316"/>
      <c r="K240" s="316"/>
      <c r="L240" s="316"/>
      <c r="M240" s="316"/>
    </row>
    <row r="241" spans="1:13" hidden="1" x14ac:dyDescent="0.25">
      <c r="A241" s="357"/>
      <c r="B241" s="357"/>
      <c r="C241" s="357"/>
      <c r="D241" s="355"/>
      <c r="E241" s="357"/>
      <c r="F241" s="310"/>
      <c r="G241" s="310"/>
      <c r="H241" s="327"/>
      <c r="I241" s="310"/>
      <c r="J241" s="328"/>
      <c r="K241" s="310"/>
      <c r="L241" s="328"/>
      <c r="M241" s="310"/>
    </row>
    <row r="242" spans="1:13" hidden="1" x14ac:dyDescent="0.25">
      <c r="A242" s="357"/>
      <c r="B242" s="357"/>
      <c r="C242" s="357"/>
      <c r="D242" s="355"/>
      <c r="E242" s="357"/>
      <c r="F242" s="310"/>
      <c r="G242" s="310"/>
      <c r="H242" s="327"/>
      <c r="I242" s="310"/>
      <c r="J242" s="328"/>
      <c r="K242" s="310"/>
      <c r="L242" s="328"/>
      <c r="M242" s="310"/>
    </row>
    <row r="243" spans="1:13" hidden="1" x14ac:dyDescent="0.25">
      <c r="A243" s="357"/>
      <c r="B243" s="357"/>
      <c r="C243" s="357"/>
      <c r="D243" s="355"/>
      <c r="E243" s="357"/>
      <c r="H243" s="327"/>
      <c r="J243" s="287"/>
    </row>
    <row r="244" spans="1:13" hidden="1" x14ac:dyDescent="0.25">
      <c r="A244" s="357"/>
      <c r="B244" s="357"/>
      <c r="C244" s="357"/>
      <c r="D244" s="355"/>
      <c r="E244" s="357"/>
      <c r="H244" s="327"/>
      <c r="J244" s="287"/>
    </row>
    <row r="245" spans="1:13" hidden="1" x14ac:dyDescent="0.25">
      <c r="A245" s="357"/>
      <c r="B245" s="357"/>
      <c r="C245" s="357"/>
      <c r="D245" s="355"/>
      <c r="E245" s="357"/>
      <c r="H245" s="327"/>
      <c r="J245" s="287"/>
    </row>
    <row r="246" spans="1:13" hidden="1" x14ac:dyDescent="0.25">
      <c r="A246" s="357"/>
      <c r="B246" s="357"/>
      <c r="C246" s="357"/>
      <c r="D246" s="355"/>
      <c r="E246" s="357"/>
      <c r="H246" s="327"/>
      <c r="J246" s="287"/>
    </row>
    <row r="247" spans="1:13" hidden="1" x14ac:dyDescent="0.25">
      <c r="A247" s="357"/>
      <c r="B247" s="357"/>
      <c r="C247" s="357"/>
      <c r="D247" s="355"/>
      <c r="E247" s="357"/>
      <c r="J247" s="287"/>
    </row>
    <row r="248" spans="1:13" hidden="1" x14ac:dyDescent="0.25">
      <c r="A248" s="357"/>
      <c r="B248" s="357"/>
      <c r="C248" s="357"/>
      <c r="D248" s="355"/>
      <c r="E248" s="357"/>
      <c r="H248"/>
      <c r="J248" s="287"/>
    </row>
    <row r="249" spans="1:13" hidden="1" x14ac:dyDescent="0.25">
      <c r="A249" s="357"/>
      <c r="B249" s="357"/>
      <c r="C249" s="357"/>
      <c r="D249" s="355"/>
      <c r="E249" s="357"/>
    </row>
    <row r="250" spans="1:13" hidden="1" x14ac:dyDescent="0.25">
      <c r="A250" s="357"/>
      <c r="B250" s="357"/>
      <c r="C250" s="357"/>
      <c r="D250" s="355"/>
      <c r="E250" s="357"/>
      <c r="G250" s="310"/>
      <c r="H250" s="327"/>
    </row>
    <row r="251" spans="1:13" hidden="1" x14ac:dyDescent="0.25">
      <c r="A251" s="357"/>
      <c r="B251" s="357"/>
      <c r="C251" s="357"/>
      <c r="D251" s="355"/>
      <c r="E251" s="357"/>
      <c r="H251" s="327"/>
      <c r="J251" s="287"/>
    </row>
    <row r="252" spans="1:13" hidden="1" x14ac:dyDescent="0.25">
      <c r="A252" s="357"/>
      <c r="B252" s="357"/>
      <c r="C252" s="357"/>
      <c r="D252" s="355"/>
      <c r="E252" s="357"/>
      <c r="H252" s="327"/>
      <c r="J252" s="287"/>
    </row>
    <row r="253" spans="1:13" hidden="1" x14ac:dyDescent="0.25">
      <c r="A253" s="357"/>
      <c r="B253" s="357"/>
      <c r="C253" s="357"/>
      <c r="D253" s="355"/>
      <c r="E253" s="357"/>
      <c r="H253" s="327"/>
      <c r="J253" s="287"/>
    </row>
    <row r="254" spans="1:13" hidden="1" x14ac:dyDescent="0.25">
      <c r="A254" s="357"/>
      <c r="B254" s="357"/>
      <c r="C254" s="357"/>
      <c r="D254" s="355"/>
      <c r="E254" s="357"/>
      <c r="H254" s="327"/>
      <c r="J254" s="287"/>
    </row>
    <row r="255" spans="1:13" hidden="1" x14ac:dyDescent="0.25">
      <c r="A255" s="357"/>
      <c r="B255" s="357"/>
      <c r="C255" s="357"/>
      <c r="D255" s="355"/>
      <c r="E255" s="357"/>
      <c r="J255" s="287"/>
    </row>
    <row r="256" spans="1:13" hidden="1" x14ac:dyDescent="0.25">
      <c r="A256" s="357"/>
      <c r="B256" s="357"/>
      <c r="C256" s="357"/>
      <c r="D256" s="355"/>
      <c r="E256" s="357"/>
      <c r="H256"/>
      <c r="J256" s="287"/>
    </row>
    <row r="257" spans="1:5" hidden="1" x14ac:dyDescent="0.25">
      <c r="A257" s="357"/>
      <c r="B257" s="357"/>
      <c r="C257" s="357"/>
      <c r="D257" s="355"/>
      <c r="E257" s="357"/>
    </row>
    <row r="258" spans="1:5" hidden="1" x14ac:dyDescent="0.25">
      <c r="A258" s="357"/>
      <c r="B258" s="357"/>
      <c r="C258" s="357"/>
      <c r="D258" s="355"/>
      <c r="E258" s="357"/>
    </row>
    <row r="259" spans="1:5" hidden="1" x14ac:dyDescent="0.25">
      <c r="A259" s="357"/>
      <c r="B259" s="357"/>
      <c r="C259" s="357"/>
      <c r="D259" s="355"/>
      <c r="E259" s="357"/>
    </row>
    <row r="260" spans="1:5" hidden="1" x14ac:dyDescent="0.25">
      <c r="A260" s="357"/>
      <c r="B260" s="357"/>
      <c r="C260" s="357"/>
      <c r="D260" s="355"/>
      <c r="E260" s="357"/>
    </row>
    <row r="261" spans="1:5" hidden="1" x14ac:dyDescent="0.25">
      <c r="A261" s="357"/>
      <c r="B261" s="357"/>
      <c r="C261" s="357"/>
      <c r="D261" s="355"/>
      <c r="E261" s="357"/>
    </row>
    <row r="262" spans="1:5" hidden="1" x14ac:dyDescent="0.25">
      <c r="A262" s="357"/>
      <c r="B262" s="357"/>
      <c r="C262" s="357"/>
      <c r="D262" s="355"/>
      <c r="E262" s="357"/>
    </row>
    <row r="263" spans="1:5" hidden="1" x14ac:dyDescent="0.25">
      <c r="A263" s="357"/>
      <c r="B263" s="357"/>
      <c r="C263" s="357"/>
      <c r="D263" s="355"/>
      <c r="E263" s="357"/>
    </row>
    <row r="264" spans="1:5" hidden="1" x14ac:dyDescent="0.25">
      <c r="A264" s="357"/>
      <c r="B264" s="357"/>
      <c r="C264" s="357"/>
      <c r="D264" s="355"/>
      <c r="E264" s="357"/>
    </row>
    <row r="265" spans="1:5" hidden="1" x14ac:dyDescent="0.25">
      <c r="A265" s="357"/>
      <c r="B265" s="357"/>
      <c r="C265" s="357"/>
      <c r="D265" s="355"/>
      <c r="E265" s="357"/>
    </row>
    <row r="266" spans="1:5" hidden="1" x14ac:dyDescent="0.25">
      <c r="A266" s="357"/>
      <c r="B266" s="357"/>
      <c r="C266" s="357"/>
      <c r="D266" s="355"/>
      <c r="E266" s="357"/>
    </row>
    <row r="267" spans="1:5" hidden="1" x14ac:dyDescent="0.25">
      <c r="A267" s="357"/>
      <c r="B267" s="357"/>
      <c r="C267" s="357"/>
      <c r="D267" s="355"/>
      <c r="E267" s="357"/>
    </row>
    <row r="268" spans="1:5" hidden="1" x14ac:dyDescent="0.25">
      <c r="A268" s="357"/>
      <c r="B268" s="357"/>
      <c r="C268" s="357"/>
      <c r="D268" s="355"/>
      <c r="E268" s="357"/>
    </row>
    <row r="269" spans="1:5" hidden="1" x14ac:dyDescent="0.25">
      <c r="A269" s="357"/>
      <c r="B269" s="357"/>
      <c r="C269" s="357"/>
      <c r="D269" s="355"/>
      <c r="E269" s="357"/>
    </row>
    <row r="270" spans="1:5" hidden="1" x14ac:dyDescent="0.25">
      <c r="A270" s="357"/>
      <c r="B270" s="357"/>
      <c r="C270" s="357"/>
      <c r="D270" s="355"/>
      <c r="E270" s="357"/>
    </row>
    <row r="271" spans="1:5" hidden="1" x14ac:dyDescent="0.25">
      <c r="A271" s="357"/>
      <c r="B271" s="357"/>
      <c r="C271" s="357"/>
      <c r="D271" s="355"/>
      <c r="E271" s="357"/>
    </row>
    <row r="272" spans="1:5" hidden="1" x14ac:dyDescent="0.25">
      <c r="A272" s="357"/>
      <c r="B272" s="357"/>
      <c r="C272" s="357"/>
      <c r="D272" s="355"/>
      <c r="E272" s="357"/>
    </row>
    <row r="273" spans="1:5" hidden="1" x14ac:dyDescent="0.25">
      <c r="A273" s="357"/>
      <c r="B273" s="357"/>
      <c r="C273" s="357"/>
      <c r="D273" s="355"/>
      <c r="E273" s="357"/>
    </row>
    <row r="274" spans="1:5" hidden="1" x14ac:dyDescent="0.25">
      <c r="A274" s="357"/>
      <c r="B274" s="357"/>
      <c r="C274" s="357"/>
      <c r="D274" s="355"/>
      <c r="E274" s="357"/>
    </row>
    <row r="275" spans="1:5" hidden="1" x14ac:dyDescent="0.25">
      <c r="A275" s="357"/>
      <c r="B275" s="357"/>
      <c r="C275" s="357"/>
      <c r="D275" s="355"/>
      <c r="E275" s="357"/>
    </row>
    <row r="276" spans="1:5" hidden="1" x14ac:dyDescent="0.25">
      <c r="A276" s="357"/>
      <c r="B276" s="357"/>
      <c r="C276" s="357"/>
      <c r="D276" s="355"/>
      <c r="E276" s="357"/>
    </row>
    <row r="277" spans="1:5" hidden="1" x14ac:dyDescent="0.25">
      <c r="A277" s="357"/>
      <c r="B277" s="357"/>
      <c r="C277" s="357"/>
      <c r="D277" s="355"/>
      <c r="E277" s="357"/>
    </row>
    <row r="278" spans="1:5" hidden="1" x14ac:dyDescent="0.25">
      <c r="A278" s="357"/>
      <c r="B278" s="357"/>
      <c r="C278" s="357"/>
      <c r="D278" s="355"/>
      <c r="E278" s="357"/>
    </row>
    <row r="279" spans="1:5" hidden="1" x14ac:dyDescent="0.25">
      <c r="A279" s="357"/>
      <c r="B279" s="357"/>
      <c r="C279" s="357"/>
      <c r="D279" s="355"/>
      <c r="E279" s="357"/>
    </row>
    <row r="280" spans="1:5" hidden="1" x14ac:dyDescent="0.25">
      <c r="A280" s="357"/>
      <c r="B280" s="357"/>
      <c r="C280" s="357"/>
      <c r="D280" s="355"/>
      <c r="E280" s="357"/>
    </row>
    <row r="281" spans="1:5" hidden="1" x14ac:dyDescent="0.25">
      <c r="A281" s="357"/>
      <c r="B281" s="357"/>
      <c r="C281" s="357"/>
      <c r="D281" s="355"/>
      <c r="E281" s="357"/>
    </row>
    <row r="282" spans="1:5" hidden="1" x14ac:dyDescent="0.25">
      <c r="A282" s="357"/>
      <c r="B282" s="357"/>
      <c r="C282" s="357"/>
      <c r="D282" s="355"/>
      <c r="E282" s="357"/>
    </row>
    <row r="283" spans="1:5" hidden="1" x14ac:dyDescent="0.25">
      <c r="A283" s="357"/>
      <c r="B283" s="357"/>
      <c r="C283" s="357"/>
      <c r="D283" s="355"/>
      <c r="E283" s="357"/>
    </row>
    <row r="284" spans="1:5" hidden="1" x14ac:dyDescent="0.25">
      <c r="A284" s="357"/>
      <c r="B284" s="357"/>
      <c r="C284" s="357"/>
      <c r="D284" s="355"/>
      <c r="E284" s="357"/>
    </row>
    <row r="285" spans="1:5" hidden="1" x14ac:dyDescent="0.25">
      <c r="A285" s="357"/>
      <c r="B285" s="357"/>
      <c r="C285" s="357"/>
      <c r="D285" s="355"/>
      <c r="E285" s="357"/>
    </row>
    <row r="286" spans="1:5" hidden="1" x14ac:dyDescent="0.25">
      <c r="A286" s="357"/>
      <c r="B286" s="357"/>
      <c r="C286" s="357"/>
      <c r="D286" s="355"/>
      <c r="E286" s="357"/>
    </row>
    <row r="287" spans="1:5" hidden="1" x14ac:dyDescent="0.25">
      <c r="A287" s="357"/>
      <c r="B287" s="357"/>
      <c r="C287" s="357"/>
      <c r="D287" s="355"/>
      <c r="E287" s="357"/>
    </row>
    <row r="288" spans="1:5" hidden="1" x14ac:dyDescent="0.25">
      <c r="A288" s="357"/>
      <c r="B288" s="357"/>
      <c r="C288" s="357"/>
      <c r="D288" s="355"/>
      <c r="E288" s="357"/>
    </row>
    <row r="289" spans="1:5" hidden="1" x14ac:dyDescent="0.25">
      <c r="A289" s="357"/>
      <c r="B289" s="357"/>
      <c r="C289" s="357"/>
      <c r="D289" s="355"/>
      <c r="E289" s="357"/>
    </row>
    <row r="290" spans="1:5" hidden="1" x14ac:dyDescent="0.25">
      <c r="A290" s="357"/>
      <c r="B290" s="357"/>
      <c r="C290" s="357"/>
      <c r="D290" s="355"/>
      <c r="E290" s="357"/>
    </row>
    <row r="291" spans="1:5" hidden="1" x14ac:dyDescent="0.25">
      <c r="A291" s="357"/>
      <c r="B291" s="357"/>
      <c r="C291" s="357"/>
      <c r="D291" s="355"/>
      <c r="E291" s="357"/>
    </row>
    <row r="292" spans="1:5" hidden="1" x14ac:dyDescent="0.25">
      <c r="A292" s="357"/>
      <c r="B292" s="357"/>
      <c r="C292" s="357"/>
      <c r="D292" s="355"/>
      <c r="E292" s="357"/>
    </row>
    <row r="293" spans="1:5" hidden="1" x14ac:dyDescent="0.25">
      <c r="A293" s="357"/>
      <c r="B293" s="357"/>
      <c r="C293" s="357"/>
      <c r="D293" s="355"/>
      <c r="E293" s="357"/>
    </row>
    <row r="294" spans="1:5" hidden="1" x14ac:dyDescent="0.25">
      <c r="A294" s="357"/>
      <c r="B294" s="357"/>
      <c r="C294" s="357"/>
      <c r="D294" s="355"/>
      <c r="E294" s="357"/>
    </row>
    <row r="295" spans="1:5" hidden="1" x14ac:dyDescent="0.25">
      <c r="A295" s="357"/>
      <c r="B295" s="357"/>
      <c r="C295" s="357"/>
      <c r="D295" s="355"/>
      <c r="E295" s="357"/>
    </row>
    <row r="296" spans="1:5" hidden="1" x14ac:dyDescent="0.25">
      <c r="A296" s="357"/>
      <c r="B296" s="357"/>
      <c r="C296" s="357"/>
      <c r="D296" s="355"/>
      <c r="E296" s="357"/>
    </row>
    <row r="297" spans="1:5" hidden="1" x14ac:dyDescent="0.25">
      <c r="A297" s="357"/>
      <c r="B297" s="357"/>
      <c r="C297" s="357"/>
      <c r="D297" s="355"/>
      <c r="E297" s="357"/>
    </row>
    <row r="298" spans="1:5" hidden="1" x14ac:dyDescent="0.25">
      <c r="A298" s="357"/>
      <c r="B298" s="357"/>
      <c r="C298" s="357"/>
      <c r="D298" s="355"/>
      <c r="E298" s="357"/>
    </row>
    <row r="299" spans="1:5" hidden="1" x14ac:dyDescent="0.25">
      <c r="A299" s="357"/>
      <c r="B299" s="357"/>
      <c r="C299" s="357"/>
      <c r="D299" s="355"/>
      <c r="E299" s="357"/>
    </row>
    <row r="300" spans="1:5" hidden="1" x14ac:dyDescent="0.25">
      <c r="A300" s="357"/>
      <c r="B300" s="357"/>
      <c r="C300" s="357"/>
      <c r="D300" s="355"/>
      <c r="E300" s="357"/>
    </row>
    <row r="301" spans="1:5" hidden="1" x14ac:dyDescent="0.25">
      <c r="A301" s="357"/>
      <c r="B301" s="357"/>
      <c r="C301" s="357"/>
      <c r="D301" s="355"/>
      <c r="E301" s="357"/>
    </row>
    <row r="302" spans="1:5" hidden="1" x14ac:dyDescent="0.25">
      <c r="A302" s="357"/>
      <c r="B302" s="357"/>
      <c r="C302" s="357"/>
      <c r="D302" s="355"/>
      <c r="E302" s="357"/>
    </row>
    <row r="303" spans="1:5" hidden="1" x14ac:dyDescent="0.25">
      <c r="A303" s="357"/>
      <c r="B303" s="357"/>
      <c r="C303" s="357"/>
      <c r="D303" s="355"/>
      <c r="E303" s="357"/>
    </row>
    <row r="304" spans="1:5" hidden="1" x14ac:dyDescent="0.25">
      <c r="A304" s="357"/>
      <c r="B304" s="357"/>
      <c r="C304" s="357"/>
      <c r="D304" s="355"/>
      <c r="E304" s="357"/>
    </row>
    <row r="305" spans="1:5" hidden="1" x14ac:dyDescent="0.25">
      <c r="A305" s="357"/>
      <c r="B305" s="357"/>
      <c r="C305" s="357"/>
      <c r="D305" s="355"/>
      <c r="E305" s="357"/>
    </row>
    <row r="306" spans="1:5" hidden="1" x14ac:dyDescent="0.25">
      <c r="A306" s="357"/>
      <c r="B306" s="357"/>
      <c r="C306" s="357"/>
      <c r="D306" s="355"/>
      <c r="E306" s="357"/>
    </row>
    <row r="307" spans="1:5" hidden="1" x14ac:dyDescent="0.25">
      <c r="A307" s="357"/>
      <c r="B307" s="357"/>
      <c r="C307" s="357"/>
      <c r="D307" s="355"/>
      <c r="E307" s="357"/>
    </row>
    <row r="308" spans="1:5" hidden="1" x14ac:dyDescent="0.25">
      <c r="A308" s="357"/>
      <c r="B308" s="357"/>
      <c r="C308" s="357"/>
      <c r="D308" s="355"/>
      <c r="E308" s="357"/>
    </row>
    <row r="309" spans="1:5" hidden="1" x14ac:dyDescent="0.25">
      <c r="A309" s="357"/>
      <c r="B309" s="357"/>
      <c r="C309" s="357"/>
      <c r="D309" s="355"/>
      <c r="E309" s="357"/>
    </row>
    <row r="310" spans="1:5" hidden="1" x14ac:dyDescent="0.25">
      <c r="A310" s="357"/>
      <c r="B310" s="357"/>
      <c r="C310" s="357"/>
      <c r="D310" s="355"/>
      <c r="E310" s="357"/>
    </row>
    <row r="311" spans="1:5" hidden="1" x14ac:dyDescent="0.25">
      <c r="A311" s="357"/>
      <c r="B311" s="357"/>
      <c r="C311" s="357"/>
      <c r="D311" s="355"/>
      <c r="E311" s="357"/>
    </row>
    <row r="312" spans="1:5" hidden="1" x14ac:dyDescent="0.25">
      <c r="A312" s="357"/>
      <c r="B312" s="357"/>
      <c r="C312" s="357"/>
      <c r="D312" s="355"/>
      <c r="E312" s="357"/>
    </row>
    <row r="313" spans="1:5" hidden="1" x14ac:dyDescent="0.25">
      <c r="A313" s="357"/>
      <c r="B313" s="357"/>
      <c r="C313" s="357"/>
      <c r="D313" s="355"/>
      <c r="E313" s="357"/>
    </row>
    <row r="314" spans="1:5" hidden="1" x14ac:dyDescent="0.25">
      <c r="A314" s="357"/>
      <c r="B314" s="357"/>
      <c r="C314" s="357"/>
      <c r="D314" s="355"/>
      <c r="E314" s="357"/>
    </row>
    <row r="315" spans="1:5" hidden="1" x14ac:dyDescent="0.25">
      <c r="A315" s="357"/>
      <c r="B315" s="357"/>
      <c r="C315" s="357"/>
      <c r="D315" s="355"/>
      <c r="E315" s="357"/>
    </row>
    <row r="316" spans="1:5" hidden="1" x14ac:dyDescent="0.25">
      <c r="A316" s="357"/>
      <c r="B316" s="357"/>
      <c r="C316" s="357"/>
      <c r="D316" s="355"/>
      <c r="E316" s="357"/>
    </row>
    <row r="317" spans="1:5" hidden="1" x14ac:dyDescent="0.25">
      <c r="A317" s="357"/>
      <c r="B317" s="357"/>
      <c r="C317" s="357"/>
      <c r="D317" s="355"/>
      <c r="E317" s="357"/>
    </row>
    <row r="318" spans="1:5" hidden="1" x14ac:dyDescent="0.25">
      <c r="A318" s="357"/>
      <c r="B318" s="357"/>
      <c r="C318" s="357"/>
      <c r="D318" s="355"/>
      <c r="E318" s="357"/>
    </row>
    <row r="319" spans="1:5" hidden="1" x14ac:dyDescent="0.25">
      <c r="A319" s="357"/>
      <c r="B319" s="357"/>
      <c r="C319" s="357"/>
      <c r="D319" s="355"/>
      <c r="E319" s="357"/>
    </row>
    <row r="320" spans="1:5" hidden="1" x14ac:dyDescent="0.25">
      <c r="A320" s="357"/>
      <c r="B320" s="357"/>
      <c r="C320" s="357"/>
      <c r="D320" s="355"/>
      <c r="E320" s="357"/>
    </row>
    <row r="321" spans="1:5" hidden="1" x14ac:dyDescent="0.25">
      <c r="A321" s="357"/>
      <c r="B321" s="357"/>
      <c r="C321" s="357"/>
      <c r="D321" s="355"/>
      <c r="E321" s="357"/>
    </row>
    <row r="322" spans="1:5" hidden="1" x14ac:dyDescent="0.25">
      <c r="A322" s="357"/>
      <c r="B322" s="357"/>
      <c r="C322" s="357"/>
      <c r="D322" s="355"/>
      <c r="E322" s="357"/>
    </row>
    <row r="323" spans="1:5" hidden="1" x14ac:dyDescent="0.25">
      <c r="A323" s="357"/>
      <c r="B323" s="357"/>
      <c r="C323" s="357"/>
      <c r="D323" s="355"/>
      <c r="E323" s="357"/>
    </row>
    <row r="324" spans="1:5" hidden="1" x14ac:dyDescent="0.25">
      <c r="A324" s="357"/>
      <c r="B324" s="357"/>
      <c r="C324" s="357"/>
      <c r="D324" s="355"/>
      <c r="E324" s="357"/>
    </row>
    <row r="325" spans="1:5" hidden="1" x14ac:dyDescent="0.25">
      <c r="A325" s="357"/>
      <c r="B325" s="357"/>
      <c r="C325" s="357"/>
      <c r="D325" s="355"/>
      <c r="E325" s="357"/>
    </row>
    <row r="326" spans="1:5" hidden="1" x14ac:dyDescent="0.25">
      <c r="A326" s="357"/>
      <c r="B326" s="357"/>
      <c r="C326" s="357"/>
      <c r="D326" s="355"/>
      <c r="E326" s="357"/>
    </row>
    <row r="327" spans="1:5" hidden="1" x14ac:dyDescent="0.25">
      <c r="A327" s="357"/>
      <c r="B327" s="357"/>
      <c r="C327" s="357"/>
      <c r="D327" s="355"/>
      <c r="E327" s="357"/>
    </row>
    <row r="328" spans="1:5" hidden="1" x14ac:dyDescent="0.25">
      <c r="A328" s="357"/>
      <c r="B328" s="357"/>
      <c r="C328" s="357"/>
      <c r="D328" s="355"/>
      <c r="E328" s="357"/>
    </row>
    <row r="329" spans="1:5" hidden="1" x14ac:dyDescent="0.25">
      <c r="A329" s="357"/>
      <c r="B329" s="357"/>
      <c r="C329" s="357"/>
      <c r="D329" s="355"/>
      <c r="E329" s="357"/>
    </row>
    <row r="330" spans="1:5" hidden="1" x14ac:dyDescent="0.25">
      <c r="A330" s="357"/>
      <c r="B330" s="357"/>
      <c r="C330" s="357"/>
      <c r="D330" s="355"/>
      <c r="E330" s="357"/>
    </row>
    <row r="331" spans="1:5" hidden="1" x14ac:dyDescent="0.25">
      <c r="A331" s="357"/>
      <c r="B331" s="357"/>
      <c r="C331" s="357"/>
      <c r="D331" s="355"/>
      <c r="E331" s="357"/>
    </row>
    <row r="332" spans="1:5" hidden="1" x14ac:dyDescent="0.25">
      <c r="A332" s="357"/>
      <c r="B332" s="357"/>
      <c r="C332" s="357"/>
      <c r="D332" s="355"/>
      <c r="E332" s="357"/>
    </row>
    <row r="333" spans="1:5" hidden="1" x14ac:dyDescent="0.25">
      <c r="A333" s="357"/>
      <c r="B333" s="357"/>
      <c r="C333" s="357"/>
      <c r="D333" s="355"/>
      <c r="E333" s="357"/>
    </row>
    <row r="334" spans="1:5" hidden="1" x14ac:dyDescent="0.25">
      <c r="A334" s="357"/>
      <c r="B334" s="357"/>
      <c r="C334" s="357"/>
      <c r="D334" s="355"/>
      <c r="E334" s="357"/>
    </row>
    <row r="335" spans="1:5" hidden="1" x14ac:dyDescent="0.25">
      <c r="A335" s="357"/>
      <c r="B335" s="357"/>
      <c r="C335" s="357"/>
      <c r="D335" s="355"/>
      <c r="E335" s="357"/>
    </row>
    <row r="336" spans="1:5" hidden="1" x14ac:dyDescent="0.25">
      <c r="A336" s="357"/>
      <c r="B336" s="357"/>
      <c r="C336" s="357"/>
      <c r="D336" s="355"/>
      <c r="E336" s="357"/>
    </row>
    <row r="337" spans="1:5" hidden="1" x14ac:dyDescent="0.25">
      <c r="A337" s="357"/>
      <c r="B337" s="357"/>
      <c r="C337" s="357"/>
      <c r="D337" s="355"/>
      <c r="E337" s="357"/>
    </row>
    <row r="338" spans="1:5" hidden="1" x14ac:dyDescent="0.25">
      <c r="A338" s="357"/>
      <c r="B338" s="357"/>
      <c r="C338" s="357"/>
      <c r="D338" s="355"/>
      <c r="E338" s="357"/>
    </row>
    <row r="339" spans="1:5" hidden="1" x14ac:dyDescent="0.25">
      <c r="A339" s="357"/>
      <c r="B339" s="357"/>
      <c r="C339" s="357"/>
      <c r="D339" s="355"/>
      <c r="E339" s="357"/>
    </row>
    <row r="340" spans="1:5" hidden="1" x14ac:dyDescent="0.25">
      <c r="A340" s="357"/>
      <c r="B340" s="357"/>
      <c r="C340" s="357"/>
      <c r="D340" s="355"/>
      <c r="E340" s="357"/>
    </row>
    <row r="341" spans="1:5" hidden="1" x14ac:dyDescent="0.25">
      <c r="A341" s="357"/>
      <c r="B341" s="357"/>
      <c r="C341" s="357"/>
      <c r="D341" s="355"/>
      <c r="E341" s="357"/>
    </row>
    <row r="342" spans="1:5" hidden="1" x14ac:dyDescent="0.25">
      <c r="A342" s="357"/>
      <c r="B342" s="357"/>
      <c r="C342" s="357"/>
      <c r="D342" s="355"/>
      <c r="E342" s="357"/>
    </row>
    <row r="343" spans="1:5" hidden="1" x14ac:dyDescent="0.25">
      <c r="A343" s="357"/>
      <c r="B343" s="357"/>
      <c r="C343" s="357"/>
      <c r="D343" s="355"/>
      <c r="E343" s="357"/>
    </row>
    <row r="344" spans="1:5" hidden="1" x14ac:dyDescent="0.25">
      <c r="A344" s="357"/>
      <c r="B344" s="357"/>
      <c r="C344" s="357"/>
      <c r="D344" s="355"/>
      <c r="E344" s="357"/>
    </row>
    <row r="345" spans="1:5" hidden="1" x14ac:dyDescent="0.25">
      <c r="A345" s="357"/>
      <c r="B345" s="357"/>
      <c r="C345" s="357"/>
      <c r="D345" s="355"/>
      <c r="E345" s="357"/>
    </row>
    <row r="346" spans="1:5" hidden="1" x14ac:dyDescent="0.25">
      <c r="A346" s="357"/>
      <c r="B346" s="357"/>
      <c r="C346" s="357"/>
      <c r="D346" s="355"/>
      <c r="E346" s="357"/>
    </row>
    <row r="347" spans="1:5" hidden="1" x14ac:dyDescent="0.25">
      <c r="A347" s="357"/>
      <c r="B347" s="357"/>
      <c r="C347" s="357"/>
      <c r="D347" s="355"/>
      <c r="E347" s="357"/>
    </row>
    <row r="348" spans="1:5" hidden="1" x14ac:dyDescent="0.25">
      <c r="A348" s="357"/>
      <c r="B348" s="357"/>
      <c r="C348" s="357"/>
      <c r="D348" s="355"/>
      <c r="E348" s="357"/>
    </row>
    <row r="349" spans="1:5" hidden="1" x14ac:dyDescent="0.25">
      <c r="A349" s="357"/>
      <c r="B349" s="357"/>
      <c r="C349" s="357"/>
      <c r="D349" s="355"/>
      <c r="E349" s="357"/>
    </row>
    <row r="350" spans="1:5" hidden="1" x14ac:dyDescent="0.25">
      <c r="A350" s="357"/>
      <c r="B350" s="357"/>
      <c r="C350" s="357"/>
      <c r="D350" s="355"/>
      <c r="E350" s="357"/>
    </row>
    <row r="351" spans="1:5" hidden="1" x14ac:dyDescent="0.25">
      <c r="A351" s="357"/>
      <c r="B351" s="357"/>
      <c r="C351" s="357"/>
      <c r="D351" s="355"/>
      <c r="E351" s="357"/>
    </row>
    <row r="352" spans="1:5" hidden="1" x14ac:dyDescent="0.25">
      <c r="A352" s="357"/>
      <c r="B352" s="357"/>
      <c r="C352" s="357"/>
      <c r="D352" s="355"/>
      <c r="E352" s="357"/>
    </row>
    <row r="353" spans="1:5" hidden="1" x14ac:dyDescent="0.25">
      <c r="A353" s="357"/>
      <c r="B353" s="357"/>
      <c r="C353" s="357"/>
      <c r="D353" s="355"/>
      <c r="E353" s="357"/>
    </row>
    <row r="354" spans="1:5" hidden="1" x14ac:dyDescent="0.25">
      <c r="A354" s="357"/>
      <c r="B354" s="357"/>
      <c r="C354" s="357"/>
      <c r="D354" s="355"/>
      <c r="E354" s="357"/>
    </row>
    <row r="355" spans="1:5" hidden="1" x14ac:dyDescent="0.25">
      <c r="A355" s="357"/>
      <c r="B355" s="357"/>
      <c r="C355" s="357"/>
      <c r="D355" s="355"/>
      <c r="E355" s="357"/>
    </row>
    <row r="356" spans="1:5" hidden="1" x14ac:dyDescent="0.25">
      <c r="A356" s="357"/>
      <c r="B356" s="357"/>
      <c r="C356" s="357"/>
      <c r="D356" s="355"/>
      <c r="E356" s="357"/>
    </row>
    <row r="357" spans="1:5" hidden="1" x14ac:dyDescent="0.25">
      <c r="A357" s="357"/>
      <c r="B357" s="357"/>
      <c r="C357" s="357"/>
      <c r="D357" s="355"/>
      <c r="E357" s="357"/>
    </row>
    <row r="358" spans="1:5" hidden="1" x14ac:dyDescent="0.25">
      <c r="A358" s="357"/>
      <c r="B358" s="357"/>
      <c r="C358" s="357"/>
      <c r="D358" s="355"/>
      <c r="E358" s="357"/>
    </row>
    <row r="359" spans="1:5" hidden="1" x14ac:dyDescent="0.25">
      <c r="A359" s="357"/>
      <c r="B359" s="357"/>
      <c r="C359" s="357"/>
      <c r="D359" s="355"/>
      <c r="E359" s="357"/>
    </row>
    <row r="360" spans="1:5" hidden="1" x14ac:dyDescent="0.25">
      <c r="A360" s="357"/>
      <c r="B360" s="357"/>
      <c r="C360" s="357"/>
      <c r="D360" s="355"/>
      <c r="E360" s="357"/>
    </row>
    <row r="361" spans="1:5" hidden="1" x14ac:dyDescent="0.25">
      <c r="A361" s="357"/>
      <c r="B361" s="357"/>
      <c r="C361" s="357"/>
      <c r="D361" s="355"/>
      <c r="E361" s="357"/>
    </row>
    <row r="362" spans="1:5" hidden="1" x14ac:dyDescent="0.25">
      <c r="A362" s="357"/>
      <c r="B362" s="357"/>
      <c r="C362" s="357"/>
      <c r="D362" s="355"/>
      <c r="E362" s="357"/>
    </row>
    <row r="363" spans="1:5" hidden="1" x14ac:dyDescent="0.25">
      <c r="A363" s="357"/>
      <c r="B363" s="357"/>
      <c r="C363" s="357"/>
      <c r="D363" s="355"/>
      <c r="E363" s="357"/>
    </row>
    <row r="364" spans="1:5" hidden="1" x14ac:dyDescent="0.25">
      <c r="A364" s="357"/>
      <c r="B364" s="357"/>
      <c r="C364" s="357"/>
      <c r="D364" s="355"/>
      <c r="E364" s="357"/>
    </row>
    <row r="365" spans="1:5" hidden="1" x14ac:dyDescent="0.25">
      <c r="A365" s="357"/>
      <c r="B365" s="357"/>
      <c r="C365" s="357"/>
      <c r="D365" s="355"/>
      <c r="E365" s="357"/>
    </row>
    <row r="366" spans="1:5" hidden="1" x14ac:dyDescent="0.25">
      <c r="A366" s="357"/>
      <c r="B366" s="357"/>
      <c r="C366" s="357"/>
      <c r="D366" s="355"/>
      <c r="E366" s="357"/>
    </row>
    <row r="367" spans="1:5" hidden="1" x14ac:dyDescent="0.25">
      <c r="A367" s="357"/>
      <c r="B367" s="357"/>
      <c r="C367" s="357"/>
      <c r="D367" s="355"/>
      <c r="E367" s="357"/>
    </row>
    <row r="368" spans="1:5" hidden="1" x14ac:dyDescent="0.25">
      <c r="A368" s="357"/>
      <c r="B368" s="357"/>
      <c r="C368" s="357"/>
      <c r="D368" s="355"/>
      <c r="E368" s="357"/>
    </row>
    <row r="369" spans="1:5" hidden="1" x14ac:dyDescent="0.25">
      <c r="A369" s="357"/>
      <c r="B369" s="357"/>
      <c r="C369" s="357"/>
      <c r="D369" s="355"/>
      <c r="E369" s="357"/>
    </row>
    <row r="370" spans="1:5" hidden="1" x14ac:dyDescent="0.25">
      <c r="A370" s="357"/>
      <c r="B370" s="357"/>
      <c r="C370" s="357"/>
      <c r="D370" s="355"/>
      <c r="E370" s="357"/>
    </row>
    <row r="371" spans="1:5" hidden="1" x14ac:dyDescent="0.25">
      <c r="A371" s="357"/>
      <c r="B371" s="357"/>
      <c r="C371" s="357"/>
      <c r="D371" s="355"/>
      <c r="E371" s="357"/>
    </row>
    <row r="372" spans="1:5" hidden="1" x14ac:dyDescent="0.25">
      <c r="A372" s="357"/>
      <c r="B372" s="357"/>
      <c r="C372" s="357"/>
      <c r="D372" s="355"/>
      <c r="E372" s="357"/>
    </row>
    <row r="373" spans="1:5" hidden="1" x14ac:dyDescent="0.25">
      <c r="A373" s="357"/>
      <c r="B373" s="357"/>
      <c r="C373" s="357"/>
      <c r="D373" s="355"/>
      <c r="E373" s="357"/>
    </row>
    <row r="374" spans="1:5" hidden="1" x14ac:dyDescent="0.25">
      <c r="A374" s="357"/>
      <c r="B374" s="357"/>
      <c r="C374" s="357"/>
      <c r="D374" s="355"/>
      <c r="E374" s="357"/>
    </row>
    <row r="375" spans="1:5" hidden="1" x14ac:dyDescent="0.25">
      <c r="A375" s="357"/>
      <c r="B375" s="357"/>
      <c r="C375" s="357"/>
      <c r="D375" s="355"/>
      <c r="E375" s="357"/>
    </row>
    <row r="376" spans="1:5" hidden="1" x14ac:dyDescent="0.25">
      <c r="A376" s="357"/>
      <c r="B376" s="357"/>
      <c r="C376" s="357"/>
      <c r="D376" s="355"/>
      <c r="E376" s="357"/>
    </row>
    <row r="377" spans="1:5" hidden="1" x14ac:dyDescent="0.25">
      <c r="A377" s="357"/>
      <c r="B377" s="357"/>
      <c r="C377" s="357"/>
      <c r="D377" s="355"/>
      <c r="E377" s="357"/>
    </row>
    <row r="378" spans="1:5" hidden="1" x14ac:dyDescent="0.25">
      <c r="A378" s="357"/>
      <c r="B378" s="357"/>
      <c r="C378" s="357"/>
      <c r="D378" s="355"/>
      <c r="E378" s="357"/>
    </row>
    <row r="379" spans="1:5" hidden="1" x14ac:dyDescent="0.25">
      <c r="A379" s="357"/>
      <c r="B379" s="357"/>
      <c r="C379" s="357"/>
      <c r="D379" s="355"/>
      <c r="E379" s="357"/>
    </row>
    <row r="380" spans="1:5" hidden="1" x14ac:dyDescent="0.25">
      <c r="A380" s="357"/>
      <c r="B380" s="357"/>
      <c r="C380" s="357"/>
      <c r="D380" s="355"/>
      <c r="E380" s="357"/>
    </row>
    <row r="381" spans="1:5" hidden="1" x14ac:dyDescent="0.25">
      <c r="A381" s="357"/>
      <c r="B381" s="357"/>
      <c r="C381" s="357"/>
      <c r="D381" s="355"/>
      <c r="E381" s="357"/>
    </row>
    <row r="382" spans="1:5" hidden="1" x14ac:dyDescent="0.25">
      <c r="A382" s="357"/>
      <c r="B382" s="357"/>
      <c r="C382" s="357"/>
      <c r="D382" s="355"/>
      <c r="E382" s="357"/>
    </row>
    <row r="383" spans="1:5" hidden="1" x14ac:dyDescent="0.25">
      <c r="A383" s="357"/>
      <c r="B383" s="357"/>
      <c r="C383" s="357"/>
      <c r="D383" s="355"/>
      <c r="E383" s="357"/>
    </row>
    <row r="384" spans="1:5" hidden="1" x14ac:dyDescent="0.25">
      <c r="A384" s="357"/>
      <c r="B384" s="357"/>
      <c r="C384" s="357"/>
      <c r="D384" s="355"/>
      <c r="E384" s="357"/>
    </row>
    <row r="385" spans="1:5" hidden="1" x14ac:dyDescent="0.25">
      <c r="A385" s="357"/>
      <c r="B385" s="357"/>
      <c r="C385" s="357"/>
      <c r="D385" s="355"/>
      <c r="E385" s="357"/>
    </row>
    <row r="386" spans="1:5" hidden="1" x14ac:dyDescent="0.25">
      <c r="A386" s="357"/>
      <c r="B386" s="357"/>
      <c r="C386" s="357"/>
      <c r="D386" s="355"/>
      <c r="E386" s="357"/>
    </row>
    <row r="387" spans="1:5" hidden="1" x14ac:dyDescent="0.25">
      <c r="A387" s="357"/>
      <c r="B387" s="357"/>
      <c r="C387" s="357"/>
      <c r="D387" s="355"/>
      <c r="E387" s="357"/>
    </row>
    <row r="388" spans="1:5" hidden="1" x14ac:dyDescent="0.25">
      <c r="A388" s="357"/>
      <c r="B388" s="357"/>
      <c r="C388" s="357"/>
      <c r="D388" s="355"/>
      <c r="E388" s="357"/>
    </row>
    <row r="389" spans="1:5" hidden="1" x14ac:dyDescent="0.25">
      <c r="A389" s="357"/>
      <c r="B389" s="357"/>
      <c r="C389" s="357"/>
      <c r="D389" s="355"/>
      <c r="E389" s="357"/>
    </row>
    <row r="390" spans="1:5" hidden="1" x14ac:dyDescent="0.25">
      <c r="A390" s="357"/>
      <c r="B390" s="357"/>
      <c r="C390" s="357"/>
      <c r="D390" s="355"/>
      <c r="E390" s="357"/>
    </row>
    <row r="391" spans="1:5" hidden="1" x14ac:dyDescent="0.25">
      <c r="A391" s="357"/>
      <c r="B391" s="357"/>
      <c r="C391" s="357"/>
      <c r="D391" s="355"/>
      <c r="E391" s="357"/>
    </row>
    <row r="392" spans="1:5" hidden="1" x14ac:dyDescent="0.25">
      <c r="A392" s="357"/>
      <c r="B392" s="357"/>
      <c r="C392" s="357"/>
      <c r="D392" s="355"/>
      <c r="E392" s="357"/>
    </row>
    <row r="393" spans="1:5" hidden="1" x14ac:dyDescent="0.25">
      <c r="A393" s="357"/>
      <c r="B393" s="357"/>
      <c r="C393" s="357"/>
      <c r="D393" s="355"/>
      <c r="E393" s="357"/>
    </row>
    <row r="394" spans="1:5" hidden="1" x14ac:dyDescent="0.25">
      <c r="A394" s="357"/>
      <c r="B394" s="357"/>
      <c r="C394" s="357"/>
      <c r="D394" s="355"/>
      <c r="E394" s="357"/>
    </row>
    <row r="395" spans="1:5" hidden="1" x14ac:dyDescent="0.25">
      <c r="A395" s="357"/>
      <c r="B395" s="357"/>
      <c r="C395" s="357"/>
      <c r="D395" s="355"/>
      <c r="E395" s="357"/>
    </row>
    <row r="396" spans="1:5" hidden="1" x14ac:dyDescent="0.25">
      <c r="A396" s="357"/>
      <c r="B396" s="357"/>
      <c r="C396" s="357"/>
      <c r="D396" s="355"/>
      <c r="E396" s="357"/>
    </row>
    <row r="397" spans="1:5" hidden="1" x14ac:dyDescent="0.25">
      <c r="A397" s="357"/>
      <c r="B397" s="357"/>
      <c r="C397" s="357"/>
      <c r="D397" s="355"/>
      <c r="E397" s="357"/>
    </row>
    <row r="398" spans="1:5" hidden="1" x14ac:dyDescent="0.25">
      <c r="A398" s="357"/>
      <c r="B398" s="357"/>
      <c r="C398" s="357"/>
      <c r="D398" s="355"/>
      <c r="E398" s="357"/>
    </row>
    <row r="399" spans="1:5" hidden="1" x14ac:dyDescent="0.25">
      <c r="A399" s="357"/>
      <c r="B399" s="357"/>
      <c r="C399" s="357"/>
      <c r="D399" s="355"/>
      <c r="E399" s="357"/>
    </row>
    <row r="400" spans="1:5" hidden="1" x14ac:dyDescent="0.25">
      <c r="A400" s="357"/>
      <c r="B400" s="357"/>
      <c r="C400" s="357"/>
      <c r="D400" s="355"/>
      <c r="E400" s="357"/>
    </row>
    <row r="401" spans="1:5" hidden="1" x14ac:dyDescent="0.25">
      <c r="A401" s="357"/>
      <c r="B401" s="357"/>
      <c r="C401" s="357"/>
      <c r="D401" s="355"/>
      <c r="E401" s="357"/>
    </row>
    <row r="402" spans="1:5" hidden="1" x14ac:dyDescent="0.25">
      <c r="A402" s="357"/>
      <c r="B402" s="357"/>
      <c r="C402" s="357"/>
      <c r="D402" s="355"/>
      <c r="E402" s="357"/>
    </row>
    <row r="403" spans="1:5" hidden="1" x14ac:dyDescent="0.25">
      <c r="A403" s="357"/>
      <c r="B403" s="357"/>
      <c r="C403" s="357"/>
      <c r="D403" s="355"/>
      <c r="E403" s="357"/>
    </row>
    <row r="404" spans="1:5" hidden="1" x14ac:dyDescent="0.25">
      <c r="A404" s="357"/>
      <c r="B404" s="357"/>
      <c r="C404" s="357"/>
      <c r="D404" s="355"/>
      <c r="E404" s="357"/>
    </row>
    <row r="405" spans="1:5" hidden="1" x14ac:dyDescent="0.25">
      <c r="A405" s="357"/>
      <c r="B405" s="357"/>
      <c r="C405" s="357"/>
      <c r="D405" s="355"/>
      <c r="E405" s="357"/>
    </row>
    <row r="406" spans="1:5" hidden="1" x14ac:dyDescent="0.25">
      <c r="A406" s="357"/>
      <c r="B406" s="357"/>
      <c r="C406" s="357"/>
      <c r="D406" s="355"/>
      <c r="E406" s="357"/>
    </row>
    <row r="407" spans="1:5" hidden="1" x14ac:dyDescent="0.25">
      <c r="A407" s="357"/>
      <c r="B407" s="357"/>
      <c r="C407" s="357"/>
      <c r="D407" s="355"/>
      <c r="E407" s="357"/>
    </row>
    <row r="408" spans="1:5" hidden="1" x14ac:dyDescent="0.25">
      <c r="A408" s="357"/>
      <c r="B408" s="357"/>
      <c r="C408" s="357"/>
      <c r="D408" s="355"/>
      <c r="E408" s="357"/>
    </row>
    <row r="409" spans="1:5" hidden="1" x14ac:dyDescent="0.25">
      <c r="A409" s="357"/>
      <c r="B409" s="357"/>
      <c r="C409" s="357"/>
      <c r="D409" s="355"/>
      <c r="E409" s="357"/>
    </row>
    <row r="410" spans="1:5" hidden="1" x14ac:dyDescent="0.25">
      <c r="A410" s="357"/>
      <c r="B410" s="357"/>
      <c r="C410" s="357"/>
      <c r="D410" s="355"/>
      <c r="E410" s="357"/>
    </row>
    <row r="411" spans="1:5" hidden="1" x14ac:dyDescent="0.25">
      <c r="A411" s="357"/>
      <c r="B411" s="357"/>
      <c r="C411" s="357"/>
      <c r="D411" s="355"/>
      <c r="E411" s="357"/>
    </row>
    <row r="412" spans="1:5" hidden="1" x14ac:dyDescent="0.25">
      <c r="A412" s="357"/>
      <c r="B412" s="357"/>
      <c r="C412" s="357"/>
      <c r="D412" s="355"/>
      <c r="E412" s="357"/>
    </row>
    <row r="413" spans="1:5" hidden="1" x14ac:dyDescent="0.25">
      <c r="A413" s="357"/>
      <c r="B413" s="357"/>
      <c r="C413" s="357"/>
      <c r="D413" s="355"/>
      <c r="E413" s="357"/>
    </row>
    <row r="414" spans="1:5" hidden="1" x14ac:dyDescent="0.25">
      <c r="A414" s="357"/>
      <c r="B414" s="357"/>
      <c r="C414" s="357"/>
      <c r="D414" s="355"/>
      <c r="E414" s="357"/>
    </row>
    <row r="415" spans="1:5" hidden="1" x14ac:dyDescent="0.25">
      <c r="A415" s="357"/>
      <c r="B415" s="357"/>
      <c r="C415" s="357"/>
      <c r="D415" s="355"/>
      <c r="E415" s="357"/>
    </row>
    <row r="416" spans="1:5" hidden="1" x14ac:dyDescent="0.25">
      <c r="A416" s="357"/>
      <c r="B416" s="357"/>
      <c r="C416" s="357"/>
      <c r="D416" s="355"/>
      <c r="E416" s="357"/>
    </row>
    <row r="417" spans="1:5" hidden="1" x14ac:dyDescent="0.25">
      <c r="A417" s="357"/>
      <c r="B417" s="357"/>
      <c r="C417" s="357"/>
      <c r="D417" s="355"/>
      <c r="E417" s="357"/>
    </row>
    <row r="418" spans="1:5" hidden="1" x14ac:dyDescent="0.25">
      <c r="A418" s="357"/>
      <c r="B418" s="357"/>
      <c r="C418" s="357"/>
      <c r="D418" s="355"/>
      <c r="E418" s="357"/>
    </row>
    <row r="419" spans="1:5" hidden="1" x14ac:dyDescent="0.25">
      <c r="A419" s="357"/>
      <c r="B419" s="357"/>
      <c r="C419" s="357"/>
      <c r="D419" s="355"/>
      <c r="E419" s="357"/>
    </row>
    <row r="420" spans="1:5" hidden="1" x14ac:dyDescent="0.25">
      <c r="A420" s="357"/>
      <c r="B420" s="357"/>
      <c r="C420" s="357"/>
      <c r="D420" s="355"/>
      <c r="E420" s="357"/>
    </row>
    <row r="421" spans="1:5" hidden="1" x14ac:dyDescent="0.25">
      <c r="A421" s="357"/>
      <c r="B421" s="357"/>
      <c r="C421" s="357"/>
      <c r="D421" s="355"/>
      <c r="E421" s="357"/>
    </row>
    <row r="422" spans="1:5" hidden="1" x14ac:dyDescent="0.25">
      <c r="A422" s="357"/>
      <c r="B422" s="357"/>
      <c r="C422" s="357"/>
      <c r="D422" s="355"/>
      <c r="E422" s="357"/>
    </row>
    <row r="423" spans="1:5" hidden="1" x14ac:dyDescent="0.25">
      <c r="A423" s="357"/>
      <c r="B423" s="357"/>
      <c r="C423" s="357"/>
      <c r="D423" s="355"/>
      <c r="E423" s="357"/>
    </row>
    <row r="424" spans="1:5" hidden="1" x14ac:dyDescent="0.25">
      <c r="A424" s="357"/>
      <c r="B424" s="357"/>
      <c r="C424" s="357"/>
      <c r="D424" s="355"/>
      <c r="E424" s="357"/>
    </row>
    <row r="425" spans="1:5" hidden="1" x14ac:dyDescent="0.25">
      <c r="A425" s="357"/>
      <c r="B425" s="357"/>
      <c r="C425" s="357"/>
      <c r="D425" s="355"/>
      <c r="E425" s="357"/>
    </row>
    <row r="426" spans="1:5" hidden="1" x14ac:dyDescent="0.25">
      <c r="A426" s="357"/>
      <c r="B426" s="357"/>
      <c r="C426" s="357"/>
      <c r="D426" s="355"/>
      <c r="E426" s="357"/>
    </row>
    <row r="427" spans="1:5" hidden="1" x14ac:dyDescent="0.25">
      <c r="A427" s="357"/>
      <c r="B427" s="357"/>
      <c r="C427" s="357"/>
      <c r="D427" s="355"/>
      <c r="E427" s="357"/>
    </row>
    <row r="428" spans="1:5" hidden="1" x14ac:dyDescent="0.25">
      <c r="A428" s="357"/>
      <c r="B428" s="357"/>
      <c r="C428" s="357"/>
      <c r="D428" s="355"/>
      <c r="E428" s="357"/>
    </row>
    <row r="429" spans="1:5" hidden="1" x14ac:dyDescent="0.25">
      <c r="A429" s="357"/>
      <c r="B429" s="357"/>
      <c r="C429" s="357"/>
      <c r="D429" s="355"/>
      <c r="E429" s="357"/>
    </row>
    <row r="430" spans="1:5" hidden="1" x14ac:dyDescent="0.25">
      <c r="A430" s="357"/>
      <c r="B430" s="357"/>
      <c r="C430" s="357"/>
      <c r="D430" s="355"/>
      <c r="E430" s="357"/>
    </row>
    <row r="431" spans="1:5" hidden="1" x14ac:dyDescent="0.25">
      <c r="A431" s="357"/>
      <c r="B431" s="357"/>
      <c r="C431" s="357"/>
      <c r="D431" s="355"/>
      <c r="E431" s="357"/>
    </row>
    <row r="432" spans="1:5" hidden="1" x14ac:dyDescent="0.25">
      <c r="A432" s="357"/>
      <c r="B432" s="357"/>
      <c r="C432" s="357"/>
      <c r="D432" s="355"/>
      <c r="E432" s="357"/>
    </row>
    <row r="433" spans="1:5" hidden="1" x14ac:dyDescent="0.25">
      <c r="A433" s="357"/>
      <c r="B433" s="357"/>
      <c r="C433" s="357"/>
      <c r="D433" s="355"/>
      <c r="E433" s="357"/>
    </row>
    <row r="434" spans="1:5" hidden="1" x14ac:dyDescent="0.25">
      <c r="A434" s="357"/>
      <c r="B434" s="357"/>
      <c r="C434" s="357"/>
      <c r="D434" s="355"/>
      <c r="E434" s="357"/>
    </row>
    <row r="435" spans="1:5" hidden="1" x14ac:dyDescent="0.25">
      <c r="A435" s="357"/>
      <c r="B435" s="357"/>
      <c r="C435" s="357"/>
      <c r="D435" s="355"/>
      <c r="E435" s="357"/>
    </row>
    <row r="436" spans="1:5" hidden="1" x14ac:dyDescent="0.25">
      <c r="A436" s="357"/>
      <c r="B436" s="357"/>
      <c r="C436" s="357"/>
      <c r="D436" s="355"/>
      <c r="E436" s="357"/>
    </row>
    <row r="437" spans="1:5" hidden="1" x14ac:dyDescent="0.25">
      <c r="A437" s="357"/>
      <c r="B437" s="357"/>
      <c r="C437" s="357"/>
      <c r="D437" s="355"/>
      <c r="E437" s="357"/>
    </row>
    <row r="438" spans="1:5" hidden="1" x14ac:dyDescent="0.25">
      <c r="A438" s="357"/>
      <c r="B438" s="357"/>
      <c r="C438" s="357"/>
      <c r="D438" s="355"/>
      <c r="E438" s="357"/>
    </row>
    <row r="439" spans="1:5" hidden="1" x14ac:dyDescent="0.25">
      <c r="A439" s="357"/>
      <c r="B439" s="357"/>
      <c r="C439" s="357"/>
      <c r="D439" s="355"/>
      <c r="E439" s="357"/>
    </row>
    <row r="440" spans="1:5" hidden="1" x14ac:dyDescent="0.25">
      <c r="A440" s="357"/>
      <c r="B440" s="357"/>
      <c r="C440" s="357"/>
      <c r="D440" s="355"/>
      <c r="E440" s="357"/>
    </row>
    <row r="441" spans="1:5" hidden="1" x14ac:dyDescent="0.25">
      <c r="A441" s="357"/>
      <c r="B441" s="357"/>
      <c r="C441" s="357"/>
      <c r="D441" s="355"/>
      <c r="E441" s="357"/>
    </row>
    <row r="442" spans="1:5" hidden="1" x14ac:dyDescent="0.25">
      <c r="A442" s="357"/>
      <c r="B442" s="357"/>
      <c r="C442" s="357"/>
      <c r="D442" s="355"/>
      <c r="E442" s="357"/>
    </row>
    <row r="443" spans="1:5" hidden="1" x14ac:dyDescent="0.25">
      <c r="A443" s="357"/>
      <c r="B443" s="357"/>
      <c r="C443" s="357"/>
      <c r="D443" s="355"/>
      <c r="E443" s="357"/>
    </row>
    <row r="444" spans="1:5" hidden="1" x14ac:dyDescent="0.25">
      <c r="A444" s="357"/>
      <c r="B444" s="357"/>
      <c r="C444" s="357"/>
      <c r="D444" s="355"/>
      <c r="E444" s="357"/>
    </row>
    <row r="445" spans="1:5" hidden="1" x14ac:dyDescent="0.25">
      <c r="A445" s="357"/>
      <c r="B445" s="357"/>
      <c r="C445" s="357"/>
      <c r="D445" s="355"/>
      <c r="E445" s="357"/>
    </row>
    <row r="446" spans="1:5" hidden="1" x14ac:dyDescent="0.25">
      <c r="A446" s="357"/>
      <c r="B446" s="357"/>
      <c r="C446" s="357"/>
      <c r="D446" s="355"/>
      <c r="E446" s="357"/>
    </row>
    <row r="447" spans="1:5" hidden="1" x14ac:dyDescent="0.25">
      <c r="A447" s="357"/>
      <c r="B447" s="357"/>
      <c r="C447" s="357"/>
      <c r="D447" s="355"/>
      <c r="E447" s="357"/>
    </row>
    <row r="448" spans="1:5" hidden="1" x14ac:dyDescent="0.25">
      <c r="A448" s="357"/>
      <c r="B448" s="357"/>
      <c r="C448" s="357"/>
      <c r="D448" s="355"/>
      <c r="E448" s="357"/>
    </row>
    <row r="449" spans="1:5" hidden="1" x14ac:dyDescent="0.25">
      <c r="A449" s="357"/>
      <c r="B449" s="357"/>
      <c r="C449" s="357"/>
      <c r="D449" s="355"/>
      <c r="E449" s="357"/>
    </row>
    <row r="450" spans="1:5" hidden="1" x14ac:dyDescent="0.25">
      <c r="A450" s="357"/>
      <c r="B450" s="357"/>
      <c r="C450" s="357"/>
      <c r="D450" s="355"/>
      <c r="E450" s="357"/>
    </row>
    <row r="451" spans="1:5" hidden="1" x14ac:dyDescent="0.25">
      <c r="A451" s="357"/>
      <c r="B451" s="357"/>
      <c r="C451" s="357"/>
      <c r="D451" s="355"/>
      <c r="E451" s="357"/>
    </row>
    <row r="452" spans="1:5" hidden="1" x14ac:dyDescent="0.25">
      <c r="A452" s="357"/>
      <c r="B452" s="357"/>
      <c r="C452" s="357"/>
      <c r="D452" s="355"/>
      <c r="E452" s="357"/>
    </row>
    <row r="453" spans="1:5" hidden="1" x14ac:dyDescent="0.25">
      <c r="A453" s="357"/>
      <c r="B453" s="357"/>
      <c r="C453" s="357"/>
      <c r="D453" s="355"/>
      <c r="E453" s="357"/>
    </row>
    <row r="454" spans="1:5" hidden="1" x14ac:dyDescent="0.25">
      <c r="A454" s="357"/>
      <c r="B454" s="357"/>
      <c r="C454" s="357"/>
      <c r="D454" s="355"/>
      <c r="E454" s="357"/>
    </row>
    <row r="455" spans="1:5" hidden="1" x14ac:dyDescent="0.25">
      <c r="A455" s="357"/>
      <c r="B455" s="357"/>
      <c r="C455" s="357"/>
      <c r="D455" s="355"/>
      <c r="E455" s="357"/>
    </row>
    <row r="456" spans="1:5" hidden="1" x14ac:dyDescent="0.25">
      <c r="A456" s="357"/>
      <c r="B456" s="357"/>
      <c r="C456" s="357"/>
      <c r="D456" s="355"/>
      <c r="E456" s="357"/>
    </row>
    <row r="457" spans="1:5" hidden="1" x14ac:dyDescent="0.25">
      <c r="A457" s="357"/>
      <c r="B457" s="357"/>
      <c r="C457" s="357"/>
      <c r="D457" s="355"/>
      <c r="E457" s="357"/>
    </row>
    <row r="458" spans="1:5" hidden="1" x14ac:dyDescent="0.25">
      <c r="A458" s="357"/>
      <c r="B458" s="357"/>
      <c r="C458" s="357"/>
      <c r="D458" s="355"/>
      <c r="E458" s="357"/>
    </row>
    <row r="459" spans="1:5" hidden="1" x14ac:dyDescent="0.25">
      <c r="A459" s="357"/>
      <c r="B459" s="357"/>
      <c r="C459" s="357"/>
      <c r="D459" s="355"/>
      <c r="E459" s="357"/>
    </row>
    <row r="460" spans="1:5" hidden="1" x14ac:dyDescent="0.25">
      <c r="A460" s="357"/>
      <c r="B460" s="357"/>
      <c r="C460" s="357"/>
      <c r="D460" s="355"/>
      <c r="E460" s="357"/>
    </row>
    <row r="461" spans="1:5" hidden="1" x14ac:dyDescent="0.25">
      <c r="A461" s="357"/>
      <c r="B461" s="357"/>
      <c r="C461" s="357"/>
      <c r="D461" s="355"/>
      <c r="E461" s="357"/>
    </row>
    <row r="462" spans="1:5" hidden="1" x14ac:dyDescent="0.25">
      <c r="A462" s="357"/>
      <c r="B462" s="357"/>
      <c r="C462" s="357"/>
      <c r="D462" s="355"/>
      <c r="E462" s="357"/>
    </row>
    <row r="463" spans="1:5" hidden="1" x14ac:dyDescent="0.25">
      <c r="A463" s="357"/>
      <c r="B463" s="357"/>
      <c r="C463" s="357"/>
      <c r="D463" s="355"/>
      <c r="E463" s="357"/>
    </row>
    <row r="464" spans="1:5" hidden="1" x14ac:dyDescent="0.25">
      <c r="A464" s="357"/>
      <c r="B464" s="357"/>
      <c r="C464" s="357"/>
      <c r="D464" s="355"/>
      <c r="E464" s="357"/>
    </row>
    <row r="465" spans="1:5" hidden="1" x14ac:dyDescent="0.25">
      <c r="A465" s="357"/>
      <c r="B465" s="357"/>
      <c r="C465" s="357"/>
      <c r="D465" s="355"/>
      <c r="E465" s="357"/>
    </row>
    <row r="466" spans="1:5" hidden="1" x14ac:dyDescent="0.25">
      <c r="A466" s="357"/>
      <c r="B466" s="357"/>
      <c r="C466" s="357"/>
      <c r="D466" s="355"/>
      <c r="E466" s="357"/>
    </row>
    <row r="467" spans="1:5" hidden="1" x14ac:dyDescent="0.25">
      <c r="A467" s="357"/>
      <c r="B467" s="357"/>
      <c r="C467" s="357"/>
      <c r="D467" s="355"/>
      <c r="E467" s="357"/>
    </row>
    <row r="468" spans="1:5" hidden="1" x14ac:dyDescent="0.25">
      <c r="A468" s="357"/>
      <c r="B468" s="357"/>
      <c r="C468" s="357"/>
      <c r="D468" s="355"/>
      <c r="E468" s="357"/>
    </row>
    <row r="469" spans="1:5" hidden="1" x14ac:dyDescent="0.25">
      <c r="A469" s="357"/>
      <c r="B469" s="357"/>
      <c r="C469" s="357"/>
      <c r="D469" s="355"/>
      <c r="E469" s="357"/>
    </row>
    <row r="470" spans="1:5" hidden="1" x14ac:dyDescent="0.25">
      <c r="A470" s="357"/>
      <c r="B470" s="357"/>
      <c r="C470" s="357"/>
      <c r="D470" s="355"/>
      <c r="E470" s="357"/>
    </row>
    <row r="471" spans="1:5" hidden="1" x14ac:dyDescent="0.25">
      <c r="A471" s="357"/>
      <c r="B471" s="357"/>
      <c r="C471" s="357"/>
      <c r="D471" s="355"/>
      <c r="E471" s="357"/>
    </row>
    <row r="472" spans="1:5" hidden="1" x14ac:dyDescent="0.25">
      <c r="A472" s="357"/>
      <c r="B472" s="357"/>
      <c r="C472" s="357"/>
      <c r="D472" s="355"/>
      <c r="E472" s="357"/>
    </row>
    <row r="473" spans="1:5" hidden="1" x14ac:dyDescent="0.25">
      <c r="A473" s="357"/>
      <c r="B473" s="357"/>
      <c r="C473" s="357"/>
      <c r="D473" s="355"/>
      <c r="E473" s="357"/>
    </row>
    <row r="474" spans="1:5" hidden="1" x14ac:dyDescent="0.25">
      <c r="A474" s="357"/>
      <c r="B474" s="357"/>
      <c r="C474" s="357"/>
      <c r="D474" s="355"/>
      <c r="E474" s="357"/>
    </row>
    <row r="475" spans="1:5" hidden="1" x14ac:dyDescent="0.25">
      <c r="A475" s="357"/>
      <c r="B475" s="357"/>
      <c r="C475" s="357"/>
      <c r="D475" s="355"/>
      <c r="E475" s="357"/>
    </row>
    <row r="476" spans="1:5" hidden="1" x14ac:dyDescent="0.25">
      <c r="A476" s="357"/>
      <c r="B476" s="357"/>
      <c r="C476" s="357"/>
      <c r="D476" s="355"/>
      <c r="E476" s="357"/>
    </row>
    <row r="477" spans="1:5" hidden="1" x14ac:dyDescent="0.25">
      <c r="A477" s="357"/>
      <c r="B477" s="357"/>
      <c r="C477" s="357"/>
      <c r="D477" s="355"/>
      <c r="E477" s="357"/>
    </row>
    <row r="478" spans="1:5" hidden="1" x14ac:dyDescent="0.25">
      <c r="A478" s="357"/>
      <c r="B478" s="357"/>
      <c r="C478" s="357"/>
      <c r="D478" s="355"/>
      <c r="E478" s="357"/>
    </row>
    <row r="479" spans="1:5" hidden="1" x14ac:dyDescent="0.25">
      <c r="A479" s="357"/>
      <c r="B479" s="357"/>
      <c r="C479" s="357"/>
      <c r="D479" s="355"/>
      <c r="E479" s="357"/>
    </row>
    <row r="480" spans="1:5" hidden="1" x14ac:dyDescent="0.25">
      <c r="A480" s="357"/>
      <c r="B480" s="357"/>
      <c r="C480" s="357"/>
      <c r="D480" s="355"/>
      <c r="E480" s="357"/>
    </row>
    <row r="481" spans="1:5" hidden="1" x14ac:dyDescent="0.25">
      <c r="A481" s="357"/>
      <c r="B481" s="357"/>
      <c r="C481" s="357"/>
      <c r="D481" s="355"/>
      <c r="E481" s="357"/>
    </row>
    <row r="482" spans="1:5" hidden="1" x14ac:dyDescent="0.25">
      <c r="A482" s="357"/>
      <c r="B482" s="357"/>
      <c r="C482" s="357"/>
      <c r="D482" s="355"/>
      <c r="E482" s="357"/>
    </row>
    <row r="483" spans="1:5" hidden="1" x14ac:dyDescent="0.25">
      <c r="A483" s="357"/>
      <c r="B483" s="357"/>
      <c r="C483" s="357"/>
      <c r="D483" s="355"/>
      <c r="E483" s="357"/>
    </row>
    <row r="484" spans="1:5" hidden="1" x14ac:dyDescent="0.25">
      <c r="A484" s="357"/>
      <c r="B484" s="357"/>
      <c r="C484" s="357"/>
      <c r="D484" s="355"/>
      <c r="E484" s="357"/>
    </row>
    <row r="485" spans="1:5" hidden="1" x14ac:dyDescent="0.25">
      <c r="A485" s="357"/>
      <c r="B485" s="357"/>
      <c r="C485" s="357"/>
      <c r="D485" s="355"/>
      <c r="E485" s="357"/>
    </row>
    <row r="486" spans="1:5" hidden="1" x14ac:dyDescent="0.25">
      <c r="A486" s="357"/>
      <c r="B486" s="357"/>
      <c r="C486" s="357"/>
      <c r="D486" s="355"/>
      <c r="E486" s="357"/>
    </row>
    <row r="487" spans="1:5" hidden="1" x14ac:dyDescent="0.25">
      <c r="A487" s="357"/>
      <c r="B487" s="357"/>
      <c r="C487" s="357"/>
      <c r="D487" s="355"/>
      <c r="E487" s="357"/>
    </row>
    <row r="488" spans="1:5" hidden="1" x14ac:dyDescent="0.25">
      <c r="A488" s="357"/>
      <c r="B488" s="357"/>
      <c r="C488" s="357"/>
      <c r="D488" s="355"/>
      <c r="E488" s="357"/>
    </row>
    <row r="489" spans="1:5" hidden="1" x14ac:dyDescent="0.25">
      <c r="A489" s="357"/>
      <c r="B489" s="357"/>
      <c r="C489" s="357"/>
      <c r="D489" s="355"/>
      <c r="E489" s="357"/>
    </row>
    <row r="490" spans="1:5" hidden="1" x14ac:dyDescent="0.25">
      <c r="A490" s="357"/>
      <c r="B490" s="357"/>
      <c r="C490" s="357"/>
      <c r="D490" s="355"/>
      <c r="E490" s="357"/>
    </row>
    <row r="491" spans="1:5" hidden="1" x14ac:dyDescent="0.25">
      <c r="A491" s="357"/>
      <c r="B491" s="357"/>
      <c r="C491" s="357"/>
      <c r="D491" s="355"/>
      <c r="E491" s="357"/>
    </row>
    <row r="492" spans="1:5" hidden="1" x14ac:dyDescent="0.25">
      <c r="A492" s="357"/>
      <c r="B492" s="357"/>
      <c r="C492" s="357"/>
      <c r="D492" s="355"/>
      <c r="E492" s="357"/>
    </row>
    <row r="493" spans="1:5" hidden="1" x14ac:dyDescent="0.25">
      <c r="A493" s="357"/>
      <c r="B493" s="357"/>
      <c r="C493" s="357"/>
      <c r="D493" s="355"/>
      <c r="E493" s="357"/>
    </row>
    <row r="494" spans="1:5" hidden="1" x14ac:dyDescent="0.25">
      <c r="A494" s="357"/>
      <c r="B494" s="357"/>
      <c r="C494" s="357"/>
      <c r="D494" s="355"/>
      <c r="E494" s="357"/>
    </row>
    <row r="495" spans="1:5" hidden="1" x14ac:dyDescent="0.25">
      <c r="A495" s="357"/>
      <c r="B495" s="357"/>
      <c r="C495" s="357"/>
      <c r="D495" s="355"/>
      <c r="E495" s="357"/>
    </row>
    <row r="496" spans="1:5" hidden="1" x14ac:dyDescent="0.25">
      <c r="A496" s="357"/>
      <c r="B496" s="357"/>
      <c r="C496" s="357"/>
      <c r="D496" s="355"/>
      <c r="E496" s="357"/>
    </row>
    <row r="497" spans="1:5" hidden="1" x14ac:dyDescent="0.25">
      <c r="A497" s="357"/>
      <c r="B497" s="357"/>
      <c r="C497" s="357"/>
      <c r="D497" s="355"/>
      <c r="E497" s="357"/>
    </row>
    <row r="498" spans="1:5" hidden="1" x14ac:dyDescent="0.25">
      <c r="A498" s="357"/>
      <c r="B498" s="357"/>
      <c r="C498" s="357"/>
      <c r="D498" s="355"/>
      <c r="E498" s="357"/>
    </row>
    <row r="499" spans="1:5" hidden="1" x14ac:dyDescent="0.25">
      <c r="A499" s="357"/>
      <c r="B499" s="357"/>
      <c r="C499" s="357"/>
      <c r="D499" s="355"/>
      <c r="E499" s="357"/>
    </row>
    <row r="500" spans="1:5" hidden="1" x14ac:dyDescent="0.25">
      <c r="A500" s="357"/>
      <c r="B500" s="357"/>
      <c r="C500" s="357"/>
      <c r="D500" s="355"/>
      <c r="E500" s="357"/>
    </row>
    <row r="501" spans="1:5" hidden="1" x14ac:dyDescent="0.25">
      <c r="A501" s="357"/>
      <c r="B501" s="357"/>
      <c r="C501" s="357"/>
      <c r="D501" s="355"/>
      <c r="E501" s="357"/>
    </row>
    <row r="502" spans="1:5" hidden="1" x14ac:dyDescent="0.25">
      <c r="A502" s="357"/>
      <c r="B502" s="357"/>
      <c r="C502" s="357"/>
      <c r="D502" s="355"/>
      <c r="E502" s="357"/>
    </row>
    <row r="503" spans="1:5" hidden="1" x14ac:dyDescent="0.25">
      <c r="A503" s="357"/>
      <c r="B503" s="357"/>
      <c r="C503" s="357"/>
      <c r="D503" s="355"/>
      <c r="E503" s="357"/>
    </row>
    <row r="504" spans="1:5" hidden="1" x14ac:dyDescent="0.25">
      <c r="A504" s="357"/>
      <c r="B504" s="357"/>
      <c r="C504" s="357"/>
      <c r="D504" s="355"/>
      <c r="E504" s="357"/>
    </row>
    <row r="505" spans="1:5" hidden="1" x14ac:dyDescent="0.25">
      <c r="A505" s="357"/>
      <c r="B505" s="357"/>
      <c r="C505" s="357"/>
      <c r="D505" s="355"/>
      <c r="E505" s="357"/>
    </row>
    <row r="506" spans="1:5" hidden="1" x14ac:dyDescent="0.25">
      <c r="A506" s="357"/>
      <c r="B506" s="357"/>
      <c r="C506" s="357"/>
      <c r="D506" s="355"/>
      <c r="E506" s="357"/>
    </row>
    <row r="507" spans="1:5" hidden="1" x14ac:dyDescent="0.25">
      <c r="A507" s="357"/>
      <c r="B507" s="357"/>
      <c r="C507" s="357"/>
      <c r="D507" s="355"/>
      <c r="E507" s="357"/>
    </row>
    <row r="508" spans="1:5" hidden="1" x14ac:dyDescent="0.25">
      <c r="A508" s="357"/>
      <c r="B508" s="357"/>
      <c r="C508" s="357"/>
      <c r="D508" s="355"/>
      <c r="E508" s="357"/>
    </row>
    <row r="509" spans="1:5" hidden="1" x14ac:dyDescent="0.25">
      <c r="A509" s="357"/>
      <c r="B509" s="357"/>
      <c r="C509" s="357"/>
      <c r="D509" s="355"/>
      <c r="E509" s="357"/>
    </row>
    <row r="510" spans="1:5" hidden="1" x14ac:dyDescent="0.25">
      <c r="A510" s="357"/>
      <c r="B510" s="357"/>
      <c r="C510" s="357"/>
      <c r="D510" s="355"/>
      <c r="E510" s="357"/>
    </row>
    <row r="511" spans="1:5" hidden="1" x14ac:dyDescent="0.25">
      <c r="A511" s="357"/>
      <c r="B511" s="357"/>
      <c r="C511" s="357"/>
      <c r="D511" s="355"/>
      <c r="E511" s="357"/>
    </row>
    <row r="512" spans="1:5" hidden="1" x14ac:dyDescent="0.25">
      <c r="A512" s="357"/>
      <c r="B512" s="357"/>
      <c r="C512" s="357"/>
      <c r="D512" s="355"/>
      <c r="E512" s="357"/>
    </row>
    <row r="513" spans="1:5" hidden="1" x14ac:dyDescent="0.25">
      <c r="A513" s="357"/>
      <c r="B513" s="357"/>
      <c r="C513" s="357"/>
      <c r="D513" s="355"/>
      <c r="E513" s="357"/>
    </row>
    <row r="514" spans="1:5" hidden="1" x14ac:dyDescent="0.25">
      <c r="A514" s="357"/>
      <c r="B514" s="357"/>
      <c r="C514" s="357"/>
      <c r="D514" s="355"/>
      <c r="E514" s="357"/>
    </row>
    <row r="515" spans="1:5" hidden="1" x14ac:dyDescent="0.25">
      <c r="A515" s="357"/>
      <c r="B515" s="357"/>
      <c r="C515" s="357"/>
      <c r="D515" s="355"/>
      <c r="E515" s="357"/>
    </row>
    <row r="516" spans="1:5" hidden="1" x14ac:dyDescent="0.25">
      <c r="A516" s="357"/>
      <c r="B516" s="357"/>
      <c r="C516" s="357"/>
      <c r="D516" s="355"/>
      <c r="E516" s="357"/>
    </row>
    <row r="517" spans="1:5" hidden="1" x14ac:dyDescent="0.25">
      <c r="A517" s="357"/>
      <c r="B517" s="357"/>
      <c r="C517" s="357"/>
      <c r="D517" s="355"/>
      <c r="E517" s="357"/>
    </row>
    <row r="518" spans="1:5" hidden="1" x14ac:dyDescent="0.25">
      <c r="A518" s="357"/>
      <c r="B518" s="357"/>
      <c r="C518" s="357"/>
      <c r="D518" s="355"/>
      <c r="E518" s="357"/>
    </row>
    <row r="519" spans="1:5" hidden="1" x14ac:dyDescent="0.25">
      <c r="A519" s="357"/>
      <c r="B519" s="357"/>
      <c r="C519" s="357"/>
      <c r="D519" s="355"/>
      <c r="E519" s="357"/>
    </row>
    <row r="520" spans="1:5" hidden="1" x14ac:dyDescent="0.25">
      <c r="A520" s="357"/>
      <c r="B520" s="357"/>
      <c r="C520" s="357"/>
      <c r="D520" s="355"/>
      <c r="E520" s="357"/>
    </row>
    <row r="521" spans="1:5" hidden="1" x14ac:dyDescent="0.25">
      <c r="A521" s="357"/>
      <c r="B521" s="357"/>
      <c r="C521" s="357"/>
      <c r="D521" s="355"/>
      <c r="E521" s="357"/>
    </row>
    <row r="522" spans="1:5" hidden="1" x14ac:dyDescent="0.25">
      <c r="A522" s="357"/>
      <c r="B522" s="357"/>
      <c r="C522" s="357"/>
      <c r="D522" s="355"/>
      <c r="E522" s="357"/>
    </row>
    <row r="523" spans="1:5" hidden="1" x14ac:dyDescent="0.25">
      <c r="A523" s="357"/>
      <c r="B523" s="357"/>
      <c r="C523" s="357"/>
      <c r="D523" s="355"/>
      <c r="E523" s="357"/>
    </row>
    <row r="524" spans="1:5" hidden="1" x14ac:dyDescent="0.25">
      <c r="A524" s="357"/>
      <c r="B524" s="357"/>
      <c r="C524" s="357"/>
      <c r="D524" s="355"/>
      <c r="E524" s="357"/>
    </row>
    <row r="525" spans="1:5" hidden="1" x14ac:dyDescent="0.25">
      <c r="A525" s="357"/>
      <c r="B525" s="357"/>
      <c r="C525" s="357"/>
      <c r="D525" s="355"/>
      <c r="E525" s="357"/>
    </row>
    <row r="526" spans="1:5" hidden="1" x14ac:dyDescent="0.25">
      <c r="A526" s="357"/>
      <c r="B526" s="357"/>
      <c r="C526" s="357"/>
      <c r="D526" s="355"/>
      <c r="E526" s="357"/>
    </row>
    <row r="527" spans="1:5" hidden="1" x14ac:dyDescent="0.25">
      <c r="A527" s="357"/>
      <c r="B527" s="357"/>
      <c r="C527" s="357"/>
      <c r="D527" s="355"/>
      <c r="E527" s="357"/>
    </row>
    <row r="528" spans="1:5" hidden="1" x14ac:dyDescent="0.25">
      <c r="A528" s="357"/>
      <c r="B528" s="357"/>
      <c r="C528" s="357"/>
      <c r="D528" s="355"/>
      <c r="E528" s="357"/>
    </row>
    <row r="529" spans="1:5" hidden="1" x14ac:dyDescent="0.25">
      <c r="A529" s="357"/>
      <c r="B529" s="357"/>
      <c r="C529" s="357"/>
      <c r="D529" s="355"/>
      <c r="E529" s="357"/>
    </row>
    <row r="530" spans="1:5" hidden="1" x14ac:dyDescent="0.25">
      <c r="A530" s="357"/>
      <c r="B530" s="357"/>
      <c r="C530" s="357"/>
      <c r="D530" s="355"/>
      <c r="E530" s="357"/>
    </row>
    <row r="531" spans="1:5" hidden="1" x14ac:dyDescent="0.25">
      <c r="A531" s="357"/>
      <c r="B531" s="357"/>
      <c r="C531" s="357"/>
      <c r="D531" s="355"/>
      <c r="E531" s="357"/>
    </row>
    <row r="532" spans="1:5" hidden="1" x14ac:dyDescent="0.25">
      <c r="A532" s="357"/>
      <c r="B532" s="357"/>
      <c r="C532" s="357"/>
      <c r="D532" s="355"/>
      <c r="E532" s="357"/>
    </row>
    <row r="533" spans="1:5" hidden="1" x14ac:dyDescent="0.25">
      <c r="A533" s="357"/>
      <c r="B533" s="357"/>
      <c r="C533" s="357"/>
      <c r="D533" s="355"/>
      <c r="E533" s="357"/>
    </row>
    <row r="534" spans="1:5" hidden="1" x14ac:dyDescent="0.25">
      <c r="A534" s="357"/>
      <c r="B534" s="357"/>
      <c r="C534" s="357"/>
      <c r="D534" s="355"/>
      <c r="E534" s="357"/>
    </row>
    <row r="535" spans="1:5" hidden="1" x14ac:dyDescent="0.25">
      <c r="A535" s="357"/>
      <c r="B535" s="357"/>
      <c r="C535" s="357"/>
      <c r="D535" s="355"/>
      <c r="E535" s="357"/>
    </row>
    <row r="536" spans="1:5" hidden="1" x14ac:dyDescent="0.25">
      <c r="A536" s="357"/>
      <c r="B536" s="357"/>
      <c r="C536" s="357"/>
      <c r="D536" s="355"/>
      <c r="E536" s="357"/>
    </row>
    <row r="537" spans="1:5" hidden="1" x14ac:dyDescent="0.25">
      <c r="A537" s="357"/>
      <c r="B537" s="357"/>
      <c r="C537" s="357"/>
      <c r="D537" s="355"/>
      <c r="E537" s="357"/>
    </row>
    <row r="538" spans="1:5" hidden="1" x14ac:dyDescent="0.25">
      <c r="A538" s="357"/>
      <c r="B538" s="357"/>
      <c r="C538" s="357"/>
      <c r="D538" s="355"/>
      <c r="E538" s="357"/>
    </row>
    <row r="539" spans="1:5" hidden="1" x14ac:dyDescent="0.25">
      <c r="A539" s="357"/>
      <c r="B539" s="357"/>
      <c r="C539" s="357"/>
      <c r="D539" s="355"/>
      <c r="E539" s="357"/>
    </row>
    <row r="540" spans="1:5" hidden="1" x14ac:dyDescent="0.25">
      <c r="A540" s="357"/>
      <c r="B540" s="357"/>
      <c r="C540" s="357"/>
      <c r="D540" s="355"/>
      <c r="E540" s="357"/>
    </row>
    <row r="541" spans="1:5" hidden="1" x14ac:dyDescent="0.25">
      <c r="A541" s="357"/>
      <c r="B541" s="357"/>
      <c r="C541" s="357"/>
      <c r="D541" s="355"/>
      <c r="E541" s="357"/>
    </row>
    <row r="542" spans="1:5" hidden="1" x14ac:dyDescent="0.25">
      <c r="A542" s="357"/>
      <c r="B542" s="357"/>
      <c r="C542" s="357"/>
      <c r="D542" s="355"/>
      <c r="E542" s="357"/>
    </row>
    <row r="543" spans="1:5" hidden="1" x14ac:dyDescent="0.25">
      <c r="A543" s="357"/>
      <c r="B543" s="357"/>
      <c r="C543" s="357"/>
      <c r="D543" s="355"/>
      <c r="E543" s="357"/>
    </row>
    <row r="544" spans="1:5" hidden="1" x14ac:dyDescent="0.25">
      <c r="A544" s="357"/>
      <c r="B544" s="357"/>
      <c r="C544" s="357"/>
      <c r="D544" s="355"/>
      <c r="E544" s="357"/>
    </row>
    <row r="545" spans="1:5" hidden="1" x14ac:dyDescent="0.25">
      <c r="A545" s="357"/>
      <c r="B545" s="357"/>
      <c r="C545" s="357"/>
      <c r="D545" s="355"/>
      <c r="E545" s="357"/>
    </row>
    <row r="546" spans="1:5" hidden="1" x14ac:dyDescent="0.25">
      <c r="A546" s="357"/>
      <c r="B546" s="357"/>
      <c r="C546" s="357"/>
      <c r="D546" s="355"/>
      <c r="E546" s="357"/>
    </row>
    <row r="547" spans="1:5" hidden="1" x14ac:dyDescent="0.25">
      <c r="A547" s="357"/>
      <c r="B547" s="357"/>
      <c r="C547" s="357"/>
      <c r="D547" s="355"/>
      <c r="E547" s="357"/>
    </row>
    <row r="548" spans="1:5" hidden="1" x14ac:dyDescent="0.25">
      <c r="A548" s="357"/>
      <c r="B548" s="357"/>
      <c r="C548" s="357"/>
      <c r="D548" s="355"/>
      <c r="E548" s="357"/>
    </row>
    <row r="549" spans="1:5" hidden="1" x14ac:dyDescent="0.25">
      <c r="A549" s="357"/>
      <c r="B549" s="357"/>
      <c r="C549" s="357"/>
      <c r="D549" s="355"/>
      <c r="E549" s="357"/>
    </row>
    <row r="550" spans="1:5" hidden="1" x14ac:dyDescent="0.25">
      <c r="A550" s="357"/>
      <c r="B550" s="357"/>
      <c r="C550" s="357"/>
      <c r="D550" s="355"/>
      <c r="E550" s="357"/>
    </row>
    <row r="551" spans="1:5" hidden="1" x14ac:dyDescent="0.25">
      <c r="A551" s="357"/>
      <c r="B551" s="357"/>
      <c r="C551" s="357"/>
      <c r="D551" s="355"/>
      <c r="E551" s="357"/>
    </row>
    <row r="552" spans="1:5" hidden="1" x14ac:dyDescent="0.25">
      <c r="A552" s="357"/>
      <c r="B552" s="357"/>
      <c r="C552" s="357"/>
      <c r="D552" s="355"/>
      <c r="E552" s="357"/>
    </row>
    <row r="553" spans="1:5" hidden="1" x14ac:dyDescent="0.25">
      <c r="A553" s="357"/>
      <c r="B553" s="357"/>
      <c r="C553" s="357"/>
      <c r="D553" s="355"/>
      <c r="E553" s="357"/>
    </row>
    <row r="554" spans="1:5" hidden="1" x14ac:dyDescent="0.25">
      <c r="A554" s="357"/>
      <c r="B554" s="357"/>
      <c r="C554" s="357"/>
      <c r="D554" s="355"/>
      <c r="E554" s="357"/>
    </row>
    <row r="555" spans="1:5" hidden="1" x14ac:dyDescent="0.25">
      <c r="A555" s="357"/>
      <c r="B555" s="357"/>
      <c r="C555" s="357"/>
      <c r="D555" s="355"/>
      <c r="E555" s="357"/>
    </row>
    <row r="556" spans="1:5" hidden="1" x14ac:dyDescent="0.25">
      <c r="A556" s="357"/>
      <c r="B556" s="357"/>
      <c r="C556" s="357"/>
      <c r="D556" s="355"/>
      <c r="E556" s="357"/>
    </row>
    <row r="557" spans="1:5" hidden="1" x14ac:dyDescent="0.25">
      <c r="A557" s="357"/>
      <c r="B557" s="357"/>
      <c r="C557" s="357"/>
      <c r="D557" s="355"/>
      <c r="E557" s="357"/>
    </row>
    <row r="558" spans="1:5" hidden="1" x14ac:dyDescent="0.25">
      <c r="A558" s="357"/>
      <c r="B558" s="357"/>
      <c r="C558" s="357"/>
      <c r="D558" s="355"/>
      <c r="E558" s="357"/>
    </row>
    <row r="559" spans="1:5" hidden="1" x14ac:dyDescent="0.25">
      <c r="A559" s="357"/>
      <c r="B559" s="357"/>
      <c r="C559" s="357"/>
      <c r="D559" s="355"/>
      <c r="E559" s="357"/>
    </row>
    <row r="560" spans="1:5" hidden="1" x14ac:dyDescent="0.25">
      <c r="A560" s="357"/>
      <c r="B560" s="357"/>
      <c r="C560" s="357"/>
      <c r="D560" s="355"/>
      <c r="E560" s="357"/>
    </row>
    <row r="561" spans="1:5" hidden="1" x14ac:dyDescent="0.25">
      <c r="A561" s="357"/>
      <c r="B561" s="357"/>
      <c r="C561" s="357"/>
      <c r="D561" s="355"/>
      <c r="E561" s="357"/>
    </row>
    <row r="562" spans="1:5" hidden="1" x14ac:dyDescent="0.25">
      <c r="A562" s="357"/>
      <c r="B562" s="357"/>
      <c r="C562" s="357"/>
      <c r="D562" s="355"/>
      <c r="E562" s="357"/>
    </row>
    <row r="563" spans="1:5" hidden="1" x14ac:dyDescent="0.25">
      <c r="A563" s="357"/>
      <c r="B563" s="357"/>
      <c r="C563" s="357"/>
      <c r="D563" s="355"/>
      <c r="E563" s="357"/>
    </row>
    <row r="564" spans="1:5" hidden="1" x14ac:dyDescent="0.25">
      <c r="A564" s="357"/>
      <c r="B564" s="357"/>
      <c r="C564" s="357"/>
      <c r="D564" s="355"/>
      <c r="E564" s="357"/>
    </row>
    <row r="565" spans="1:5" hidden="1" x14ac:dyDescent="0.25">
      <c r="A565" s="357"/>
      <c r="B565" s="357"/>
      <c r="C565" s="357"/>
      <c r="D565" s="355"/>
      <c r="E565" s="357"/>
    </row>
    <row r="566" spans="1:5" hidden="1" x14ac:dyDescent="0.25">
      <c r="A566" s="357"/>
      <c r="B566" s="357"/>
      <c r="C566" s="357"/>
      <c r="D566" s="355"/>
      <c r="E566" s="357"/>
    </row>
    <row r="567" spans="1:5" hidden="1" x14ac:dyDescent="0.25">
      <c r="A567" s="357"/>
      <c r="B567" s="357"/>
      <c r="C567" s="357"/>
      <c r="D567" s="355"/>
      <c r="E567" s="357"/>
    </row>
    <row r="568" spans="1:5" hidden="1" x14ac:dyDescent="0.25">
      <c r="A568" s="357"/>
      <c r="B568" s="357"/>
      <c r="C568" s="357"/>
      <c r="D568" s="355"/>
      <c r="E568" s="357"/>
    </row>
    <row r="569" spans="1:5" hidden="1" x14ac:dyDescent="0.25">
      <c r="A569" s="357"/>
      <c r="B569" s="357"/>
      <c r="C569" s="357"/>
      <c r="D569" s="355"/>
      <c r="E569" s="357"/>
    </row>
    <row r="570" spans="1:5" hidden="1" x14ac:dyDescent="0.25">
      <c r="A570" s="357"/>
      <c r="B570" s="357"/>
      <c r="C570" s="357"/>
      <c r="D570" s="355"/>
      <c r="E570" s="357"/>
    </row>
    <row r="571" spans="1:5" hidden="1" x14ac:dyDescent="0.25">
      <c r="A571" s="357"/>
      <c r="B571" s="357"/>
      <c r="C571" s="357"/>
      <c r="D571" s="355"/>
      <c r="E571" s="357"/>
    </row>
    <row r="572" spans="1:5" hidden="1" x14ac:dyDescent="0.25">
      <c r="A572" s="357"/>
      <c r="B572" s="357"/>
      <c r="C572" s="357"/>
      <c r="D572" s="355"/>
      <c r="E572" s="357"/>
    </row>
    <row r="573" spans="1:5" hidden="1" x14ac:dyDescent="0.25">
      <c r="A573" s="357"/>
      <c r="B573" s="357"/>
      <c r="C573" s="357"/>
      <c r="D573" s="355"/>
      <c r="E573" s="357"/>
    </row>
    <row r="574" spans="1:5" hidden="1" x14ac:dyDescent="0.25">
      <c r="A574" s="357"/>
      <c r="B574" s="357"/>
      <c r="C574" s="357"/>
      <c r="D574" s="355"/>
      <c r="E574" s="357"/>
    </row>
    <row r="575" spans="1:5" hidden="1" x14ac:dyDescent="0.25">
      <c r="A575" s="357"/>
      <c r="B575" s="357"/>
      <c r="C575" s="357"/>
      <c r="D575" s="355"/>
      <c r="E575" s="357"/>
    </row>
    <row r="576" spans="1:5" hidden="1" x14ac:dyDescent="0.25">
      <c r="A576" s="357"/>
      <c r="B576" s="357"/>
      <c r="C576" s="357"/>
      <c r="D576" s="355"/>
      <c r="E576" s="357"/>
    </row>
    <row r="577" spans="1:5" hidden="1" x14ac:dyDescent="0.25">
      <c r="A577" s="357"/>
      <c r="B577" s="357"/>
      <c r="C577" s="357"/>
      <c r="D577" s="355"/>
      <c r="E577" s="357"/>
    </row>
    <row r="578" spans="1:5" hidden="1" x14ac:dyDescent="0.25">
      <c r="A578" s="357"/>
      <c r="B578" s="357"/>
      <c r="C578" s="357"/>
      <c r="D578" s="355"/>
      <c r="E578" s="357"/>
    </row>
    <row r="579" spans="1:5" hidden="1" x14ac:dyDescent="0.25">
      <c r="A579" s="357"/>
      <c r="B579" s="357"/>
      <c r="C579" s="357"/>
      <c r="D579" s="355"/>
      <c r="E579" s="357"/>
    </row>
    <row r="580" spans="1:5" hidden="1" x14ac:dyDescent="0.25">
      <c r="A580" s="357"/>
      <c r="B580" s="357"/>
      <c r="C580" s="357"/>
      <c r="D580" s="355"/>
      <c r="E580" s="357"/>
    </row>
    <row r="581" spans="1:5" hidden="1" x14ac:dyDescent="0.25">
      <c r="A581" s="357"/>
      <c r="B581" s="357"/>
      <c r="C581" s="357"/>
      <c r="D581" s="355"/>
      <c r="E581" s="357"/>
    </row>
    <row r="582" spans="1:5" hidden="1" x14ac:dyDescent="0.25">
      <c r="A582" s="357"/>
      <c r="B582" s="357"/>
      <c r="C582" s="357"/>
      <c r="D582" s="355"/>
      <c r="E582" s="357"/>
    </row>
    <row r="583" spans="1:5" hidden="1" x14ac:dyDescent="0.25">
      <c r="A583" s="357"/>
      <c r="B583" s="357"/>
      <c r="C583" s="357"/>
      <c r="D583" s="355"/>
      <c r="E583" s="357"/>
    </row>
    <row r="584" spans="1:5" hidden="1" x14ac:dyDescent="0.25">
      <c r="A584" s="357"/>
      <c r="B584" s="357"/>
      <c r="C584" s="357"/>
      <c r="D584" s="355"/>
      <c r="E584" s="357"/>
    </row>
    <row r="585" spans="1:5" hidden="1" x14ac:dyDescent="0.25">
      <c r="A585" s="357"/>
      <c r="B585" s="357"/>
      <c r="C585" s="357"/>
      <c r="D585" s="355"/>
      <c r="E585" s="357"/>
    </row>
    <row r="586" spans="1:5" hidden="1" x14ac:dyDescent="0.25">
      <c r="A586" s="357"/>
      <c r="B586" s="357"/>
      <c r="C586" s="357"/>
      <c r="D586" s="355"/>
      <c r="E586" s="357"/>
    </row>
    <row r="587" spans="1:5" hidden="1" x14ac:dyDescent="0.25">
      <c r="A587" s="357"/>
      <c r="B587" s="357"/>
      <c r="C587" s="357"/>
      <c r="D587" s="355"/>
      <c r="E587" s="357"/>
    </row>
    <row r="588" spans="1:5" hidden="1" x14ac:dyDescent="0.25">
      <c r="A588" s="357"/>
      <c r="B588" s="357"/>
      <c r="C588" s="357"/>
      <c r="D588" s="355"/>
      <c r="E588" s="357"/>
    </row>
    <row r="589" spans="1:5" hidden="1" x14ac:dyDescent="0.25">
      <c r="A589" s="357"/>
      <c r="B589" s="357"/>
      <c r="C589" s="357"/>
      <c r="D589" s="355"/>
      <c r="E589" s="357"/>
    </row>
    <row r="590" spans="1:5" hidden="1" x14ac:dyDescent="0.25">
      <c r="A590" s="357"/>
      <c r="B590" s="357"/>
      <c r="C590" s="357"/>
      <c r="D590" s="355"/>
      <c r="E590" s="357"/>
    </row>
    <row r="591" spans="1:5" hidden="1" x14ac:dyDescent="0.25">
      <c r="A591" s="357"/>
      <c r="B591" s="357"/>
      <c r="C591" s="357"/>
      <c r="D591" s="355"/>
      <c r="E591" s="357"/>
    </row>
    <row r="592" spans="1:5" hidden="1" x14ac:dyDescent="0.25">
      <c r="A592" s="357"/>
      <c r="B592" s="357"/>
      <c r="C592" s="357"/>
      <c r="D592" s="355"/>
      <c r="E592" s="357"/>
    </row>
    <row r="593" spans="1:5" hidden="1" x14ac:dyDescent="0.25">
      <c r="A593" s="357"/>
      <c r="B593" s="357"/>
      <c r="C593" s="357"/>
      <c r="D593" s="355"/>
      <c r="E593" s="357"/>
    </row>
    <row r="594" spans="1:5" hidden="1" x14ac:dyDescent="0.25">
      <c r="A594" s="357"/>
      <c r="B594" s="357"/>
      <c r="C594" s="357"/>
      <c r="D594" s="355"/>
      <c r="E594" s="357"/>
    </row>
    <row r="595" spans="1:5" hidden="1" x14ac:dyDescent="0.25">
      <c r="A595" s="357"/>
      <c r="B595" s="357"/>
      <c r="C595" s="357"/>
      <c r="D595" s="355"/>
      <c r="E595" s="357"/>
    </row>
    <row r="596" spans="1:5" hidden="1" x14ac:dyDescent="0.25">
      <c r="A596" s="357"/>
      <c r="B596" s="357"/>
      <c r="C596" s="357"/>
      <c r="D596" s="355"/>
      <c r="E596" s="357"/>
    </row>
    <row r="597" spans="1:5" hidden="1" x14ac:dyDescent="0.25">
      <c r="A597" s="357"/>
      <c r="B597" s="357"/>
      <c r="C597" s="357"/>
      <c r="D597" s="355"/>
      <c r="E597" s="357"/>
    </row>
    <row r="598" spans="1:5" hidden="1" x14ac:dyDescent="0.25">
      <c r="A598" s="357"/>
      <c r="B598" s="357"/>
      <c r="C598" s="357"/>
      <c r="D598" s="355"/>
      <c r="E598" s="357"/>
    </row>
    <row r="599" spans="1:5" hidden="1" x14ac:dyDescent="0.25">
      <c r="A599" s="357"/>
      <c r="B599" s="357"/>
      <c r="C599" s="357"/>
      <c r="D599" s="355"/>
      <c r="E599" s="357"/>
    </row>
    <row r="600" spans="1:5" hidden="1" x14ac:dyDescent="0.25">
      <c r="A600" s="357"/>
      <c r="B600" s="357"/>
      <c r="C600" s="357"/>
      <c r="D600" s="355"/>
      <c r="E600" s="357"/>
    </row>
    <row r="601" spans="1:5" hidden="1" x14ac:dyDescent="0.25">
      <c r="A601" s="357"/>
      <c r="B601" s="357"/>
      <c r="C601" s="357"/>
      <c r="D601" s="355"/>
      <c r="E601" s="357"/>
    </row>
    <row r="602" spans="1:5" hidden="1" x14ac:dyDescent="0.25">
      <c r="A602" s="357"/>
      <c r="B602" s="357"/>
      <c r="C602" s="357"/>
      <c r="D602" s="355"/>
      <c r="E602" s="357"/>
    </row>
    <row r="603" spans="1:5" hidden="1" x14ac:dyDescent="0.25">
      <c r="A603" s="357"/>
      <c r="B603" s="357"/>
      <c r="C603" s="357"/>
      <c r="D603" s="355"/>
      <c r="E603" s="357"/>
    </row>
    <row r="604" spans="1:5" hidden="1" x14ac:dyDescent="0.25">
      <c r="A604" s="357"/>
      <c r="B604" s="357"/>
      <c r="C604" s="357"/>
      <c r="D604" s="355"/>
      <c r="E604" s="357"/>
    </row>
    <row r="605" spans="1:5" hidden="1" x14ac:dyDescent="0.25">
      <c r="A605" s="357"/>
      <c r="B605" s="357"/>
      <c r="C605" s="357"/>
      <c r="D605" s="355"/>
      <c r="E605" s="357"/>
    </row>
    <row r="606" spans="1:5" hidden="1" x14ac:dyDescent="0.25">
      <c r="A606" s="357"/>
      <c r="B606" s="357"/>
      <c r="C606" s="357"/>
      <c r="D606" s="355"/>
      <c r="E606" s="357"/>
    </row>
    <row r="607" spans="1:5" hidden="1" x14ac:dyDescent="0.25">
      <c r="A607" s="357"/>
      <c r="B607" s="357"/>
      <c r="C607" s="357"/>
      <c r="D607" s="355"/>
      <c r="E607" s="357"/>
    </row>
    <row r="608" spans="1:5" hidden="1" x14ac:dyDescent="0.25">
      <c r="A608" s="357"/>
      <c r="B608" s="357"/>
      <c r="C608" s="357"/>
      <c r="D608" s="355"/>
      <c r="E608" s="357"/>
    </row>
    <row r="609" spans="1:5" hidden="1" x14ac:dyDescent="0.25">
      <c r="A609" s="357"/>
      <c r="B609" s="357"/>
      <c r="C609" s="357"/>
      <c r="D609" s="355"/>
      <c r="E609" s="357"/>
    </row>
    <row r="610" spans="1:5" hidden="1" x14ac:dyDescent="0.25">
      <c r="A610" s="357"/>
      <c r="B610" s="357"/>
      <c r="C610" s="357"/>
      <c r="D610" s="355"/>
      <c r="E610" s="357"/>
    </row>
    <row r="611" spans="1:5" hidden="1" x14ac:dyDescent="0.25">
      <c r="A611" s="357"/>
      <c r="B611" s="357"/>
      <c r="C611" s="357"/>
      <c r="D611" s="355"/>
      <c r="E611" s="357"/>
    </row>
    <row r="612" spans="1:5" hidden="1" x14ac:dyDescent="0.25">
      <c r="A612" s="357"/>
      <c r="B612" s="357"/>
      <c r="C612" s="357"/>
      <c r="D612" s="355"/>
      <c r="E612" s="357"/>
    </row>
    <row r="613" spans="1:5" hidden="1" x14ac:dyDescent="0.25">
      <c r="A613" s="357"/>
      <c r="B613" s="357"/>
      <c r="C613" s="357"/>
      <c r="D613" s="355"/>
      <c r="E613" s="357"/>
    </row>
    <row r="614" spans="1:5" hidden="1" x14ac:dyDescent="0.25">
      <c r="A614" s="357"/>
      <c r="B614" s="357"/>
      <c r="C614" s="357"/>
      <c r="D614" s="355"/>
      <c r="E614" s="357"/>
    </row>
    <row r="615" spans="1:5" hidden="1" x14ac:dyDescent="0.25">
      <c r="A615" s="357"/>
      <c r="B615" s="357"/>
      <c r="C615" s="357"/>
      <c r="D615" s="355"/>
      <c r="E615" s="357"/>
    </row>
    <row r="616" spans="1:5" hidden="1" x14ac:dyDescent="0.25">
      <c r="A616" s="357"/>
      <c r="B616" s="357"/>
      <c r="C616" s="357"/>
      <c r="D616" s="355"/>
      <c r="E616" s="357"/>
    </row>
    <row r="617" spans="1:5" hidden="1" x14ac:dyDescent="0.25">
      <c r="A617" s="357"/>
      <c r="B617" s="357"/>
      <c r="C617" s="357"/>
      <c r="D617" s="355"/>
      <c r="E617" s="357"/>
    </row>
    <row r="618" spans="1:5" hidden="1" x14ac:dyDescent="0.25">
      <c r="A618" s="357"/>
      <c r="B618" s="357"/>
      <c r="C618" s="357"/>
      <c r="D618" s="355"/>
      <c r="E618" s="357"/>
    </row>
    <row r="619" spans="1:5" hidden="1" x14ac:dyDescent="0.25">
      <c r="A619" s="357"/>
      <c r="B619" s="357"/>
      <c r="C619" s="357"/>
      <c r="D619" s="355"/>
      <c r="E619" s="357"/>
    </row>
    <row r="620" spans="1:5" hidden="1" x14ac:dyDescent="0.25">
      <c r="A620" s="357"/>
      <c r="B620" s="357"/>
      <c r="C620" s="357"/>
      <c r="D620" s="355"/>
      <c r="E620" s="357"/>
    </row>
    <row r="621" spans="1:5" hidden="1" x14ac:dyDescent="0.25">
      <c r="A621" s="357"/>
      <c r="B621" s="357"/>
      <c r="C621" s="357"/>
      <c r="D621" s="355"/>
      <c r="E621" s="357"/>
    </row>
    <row r="622" spans="1:5" hidden="1" x14ac:dyDescent="0.25">
      <c r="A622" s="357"/>
      <c r="B622" s="357"/>
      <c r="C622" s="357"/>
      <c r="D622" s="355"/>
      <c r="E622" s="357"/>
    </row>
    <row r="623" spans="1:5" hidden="1" x14ac:dyDescent="0.25">
      <c r="A623" s="357"/>
      <c r="B623" s="357"/>
      <c r="C623" s="357"/>
      <c r="D623" s="355"/>
      <c r="E623" s="357"/>
    </row>
    <row r="624" spans="1:5" hidden="1" x14ac:dyDescent="0.25">
      <c r="A624" s="357"/>
      <c r="B624" s="357"/>
      <c r="C624" s="357"/>
      <c r="D624" s="355"/>
      <c r="E624" s="357"/>
    </row>
    <row r="625" spans="1:5" hidden="1" x14ac:dyDescent="0.25">
      <c r="A625" s="357"/>
      <c r="B625" s="357"/>
      <c r="C625" s="357"/>
      <c r="D625" s="355"/>
      <c r="E625" s="357"/>
    </row>
    <row r="626" spans="1:5" hidden="1" x14ac:dyDescent="0.25">
      <c r="A626" s="357"/>
      <c r="B626" s="357"/>
      <c r="C626" s="357"/>
      <c r="D626" s="355"/>
      <c r="E626" s="357"/>
    </row>
    <row r="627" spans="1:5" hidden="1" x14ac:dyDescent="0.25">
      <c r="A627" s="357"/>
      <c r="B627" s="357"/>
      <c r="C627" s="357"/>
      <c r="D627" s="355"/>
      <c r="E627" s="357"/>
    </row>
    <row r="628" spans="1:5" hidden="1" x14ac:dyDescent="0.25">
      <c r="A628" s="357"/>
      <c r="B628" s="357"/>
      <c r="C628" s="357"/>
      <c r="D628" s="355"/>
      <c r="E628" s="357"/>
    </row>
    <row r="629" spans="1:5" hidden="1" x14ac:dyDescent="0.25">
      <c r="A629" s="357"/>
      <c r="B629" s="357"/>
      <c r="C629" s="357"/>
      <c r="D629" s="355"/>
      <c r="E629" s="357"/>
    </row>
    <row r="630" spans="1:5" hidden="1" x14ac:dyDescent="0.25">
      <c r="A630" s="357"/>
      <c r="B630" s="357"/>
      <c r="C630" s="357"/>
      <c r="D630" s="355"/>
      <c r="E630" s="357"/>
    </row>
    <row r="631" spans="1:5" hidden="1" x14ac:dyDescent="0.25">
      <c r="A631" s="357"/>
      <c r="B631" s="357"/>
      <c r="C631" s="357"/>
      <c r="D631" s="355"/>
      <c r="E631" s="357"/>
    </row>
    <row r="632" spans="1:5" hidden="1" x14ac:dyDescent="0.25">
      <c r="A632" s="357"/>
      <c r="B632" s="357"/>
      <c r="C632" s="357"/>
      <c r="D632" s="355"/>
      <c r="E632" s="357"/>
    </row>
    <row r="633" spans="1:5" hidden="1" x14ac:dyDescent="0.25">
      <c r="A633" s="357"/>
      <c r="B633" s="357"/>
      <c r="C633" s="357"/>
      <c r="D633" s="355"/>
      <c r="E633" s="357"/>
    </row>
    <row r="634" spans="1:5" hidden="1" x14ac:dyDescent="0.25">
      <c r="A634" s="357"/>
      <c r="B634" s="357"/>
      <c r="C634" s="357"/>
      <c r="D634" s="355"/>
      <c r="E634" s="357"/>
    </row>
    <row r="635" spans="1:5" hidden="1" x14ac:dyDescent="0.25">
      <c r="A635" s="357"/>
      <c r="B635" s="357"/>
      <c r="C635" s="357"/>
      <c r="D635" s="355"/>
      <c r="E635" s="357"/>
    </row>
    <row r="636" spans="1:5" hidden="1" x14ac:dyDescent="0.25">
      <c r="A636" s="357"/>
      <c r="B636" s="357"/>
      <c r="C636" s="357"/>
      <c r="D636" s="355"/>
      <c r="E636" s="357"/>
    </row>
    <row r="637" spans="1:5" hidden="1" x14ac:dyDescent="0.25">
      <c r="A637" s="357"/>
      <c r="B637" s="357"/>
      <c r="C637" s="357"/>
      <c r="D637" s="355"/>
      <c r="E637" s="357"/>
    </row>
    <row r="638" spans="1:5" hidden="1" x14ac:dyDescent="0.25">
      <c r="A638" s="357"/>
      <c r="B638" s="357"/>
      <c r="C638" s="357"/>
      <c r="D638" s="355"/>
      <c r="E638" s="357"/>
    </row>
    <row r="639" spans="1:5" hidden="1" x14ac:dyDescent="0.25">
      <c r="A639" s="357"/>
      <c r="B639" s="357"/>
      <c r="C639" s="357"/>
      <c r="D639" s="355"/>
      <c r="E639" s="357"/>
    </row>
    <row r="640" spans="1:5" hidden="1" x14ac:dyDescent="0.25">
      <c r="A640" s="357"/>
      <c r="B640" s="357"/>
      <c r="C640" s="357"/>
      <c r="D640" s="355"/>
      <c r="E640" s="357"/>
    </row>
    <row r="641" spans="1:5" hidden="1" x14ac:dyDescent="0.25">
      <c r="A641" s="357"/>
      <c r="B641" s="357"/>
      <c r="C641" s="357"/>
      <c r="D641" s="355"/>
      <c r="E641" s="357"/>
    </row>
    <row r="642" spans="1:5" hidden="1" x14ac:dyDescent="0.25">
      <c r="A642" s="357"/>
      <c r="B642" s="357"/>
      <c r="C642" s="357"/>
      <c r="D642" s="355"/>
      <c r="E642" s="357"/>
    </row>
    <row r="643" spans="1:5" hidden="1" x14ac:dyDescent="0.25">
      <c r="A643" s="357"/>
      <c r="B643" s="357"/>
      <c r="C643" s="357"/>
      <c r="D643" s="355"/>
      <c r="E643" s="357"/>
    </row>
    <row r="644" spans="1:5" hidden="1" x14ac:dyDescent="0.25">
      <c r="A644" s="357"/>
      <c r="B644" s="357"/>
      <c r="C644" s="357"/>
      <c r="D644" s="355"/>
      <c r="E644" s="357"/>
    </row>
    <row r="645" spans="1:5" hidden="1" x14ac:dyDescent="0.25">
      <c r="A645" s="357"/>
      <c r="B645" s="357"/>
      <c r="C645" s="357"/>
      <c r="D645" s="355"/>
      <c r="E645" s="357"/>
    </row>
    <row r="646" spans="1:5" hidden="1" x14ac:dyDescent="0.25">
      <c r="A646" s="357"/>
      <c r="B646" s="357"/>
      <c r="C646" s="357"/>
      <c r="D646" s="355"/>
      <c r="E646" s="357"/>
    </row>
    <row r="647" spans="1:5" hidden="1" x14ac:dyDescent="0.25">
      <c r="A647" s="357"/>
      <c r="B647" s="357"/>
      <c r="C647" s="357"/>
      <c r="D647" s="355"/>
      <c r="E647" s="357"/>
    </row>
    <row r="648" spans="1:5" hidden="1" x14ac:dyDescent="0.25">
      <c r="A648" s="357"/>
      <c r="B648" s="357"/>
      <c r="C648" s="357"/>
      <c r="D648" s="355"/>
      <c r="E648" s="357"/>
    </row>
    <row r="649" spans="1:5" hidden="1" x14ac:dyDescent="0.25">
      <c r="A649" s="357"/>
      <c r="B649" s="357"/>
      <c r="C649" s="357"/>
      <c r="D649" s="355"/>
      <c r="E649" s="357"/>
    </row>
    <row r="650" spans="1:5" hidden="1" x14ac:dyDescent="0.25">
      <c r="A650" s="357"/>
      <c r="B650" s="357"/>
      <c r="C650" s="357"/>
      <c r="D650" s="355"/>
      <c r="E650" s="357"/>
    </row>
    <row r="651" spans="1:5" hidden="1" x14ac:dyDescent="0.25">
      <c r="A651" s="357"/>
      <c r="B651" s="357"/>
      <c r="C651" s="357"/>
      <c r="D651" s="355"/>
      <c r="E651" s="357"/>
    </row>
    <row r="652" spans="1:5" hidden="1" x14ac:dyDescent="0.25">
      <c r="A652" s="357"/>
      <c r="B652" s="357"/>
      <c r="C652" s="357"/>
      <c r="D652" s="355"/>
      <c r="E652" s="357"/>
    </row>
    <row r="653" spans="1:5" hidden="1" x14ac:dyDescent="0.25">
      <c r="A653" s="357"/>
      <c r="B653" s="357"/>
      <c r="C653" s="357"/>
      <c r="D653" s="355"/>
      <c r="E653" s="357"/>
    </row>
    <row r="654" spans="1:5" hidden="1" x14ac:dyDescent="0.25">
      <c r="A654" s="357"/>
      <c r="B654" s="357"/>
      <c r="C654" s="357"/>
      <c r="D654" s="355"/>
      <c r="E654" s="357"/>
    </row>
    <row r="655" spans="1:5" hidden="1" x14ac:dyDescent="0.25">
      <c r="A655" s="357"/>
      <c r="B655" s="357"/>
      <c r="C655" s="357"/>
      <c r="D655" s="355"/>
      <c r="E655" s="357"/>
    </row>
    <row r="656" spans="1:5" hidden="1" x14ac:dyDescent="0.25">
      <c r="A656" s="357"/>
      <c r="B656" s="357"/>
      <c r="C656" s="357"/>
      <c r="D656" s="355"/>
      <c r="E656" s="357"/>
    </row>
    <row r="657" spans="1:5" hidden="1" x14ac:dyDescent="0.25">
      <c r="A657" s="357"/>
      <c r="B657" s="357"/>
      <c r="C657" s="357"/>
      <c r="D657" s="355"/>
      <c r="E657" s="357"/>
    </row>
    <row r="658" spans="1:5" hidden="1" x14ac:dyDescent="0.25">
      <c r="A658" s="357"/>
      <c r="B658" s="357"/>
      <c r="C658" s="357"/>
      <c r="D658" s="355"/>
      <c r="E658" s="357"/>
    </row>
    <row r="659" spans="1:5" hidden="1" x14ac:dyDescent="0.25">
      <c r="A659" s="357"/>
      <c r="B659" s="357"/>
      <c r="C659" s="357"/>
      <c r="D659" s="355"/>
      <c r="E659" s="357"/>
    </row>
    <row r="660" spans="1:5" hidden="1" x14ac:dyDescent="0.25">
      <c r="A660" s="357"/>
      <c r="B660" s="357"/>
      <c r="C660" s="357"/>
      <c r="D660" s="355"/>
      <c r="E660" s="357"/>
    </row>
    <row r="661" spans="1:5" hidden="1" x14ac:dyDescent="0.25">
      <c r="A661" s="357"/>
      <c r="B661" s="357"/>
      <c r="C661" s="357"/>
      <c r="D661" s="355"/>
      <c r="E661" s="357"/>
    </row>
    <row r="662" spans="1:5" hidden="1" x14ac:dyDescent="0.25">
      <c r="A662" s="357"/>
      <c r="B662" s="357"/>
      <c r="C662" s="357"/>
      <c r="D662" s="355"/>
      <c r="E662" s="357"/>
    </row>
    <row r="663" spans="1:5" hidden="1" x14ac:dyDescent="0.25">
      <c r="A663" s="357"/>
      <c r="B663" s="357"/>
      <c r="C663" s="357"/>
      <c r="D663" s="355"/>
      <c r="E663" s="357"/>
    </row>
    <row r="664" spans="1:5" hidden="1" x14ac:dyDescent="0.25">
      <c r="A664" s="357"/>
      <c r="B664" s="357"/>
      <c r="C664" s="357"/>
      <c r="D664" s="355"/>
      <c r="E664" s="357"/>
    </row>
    <row r="665" spans="1:5" hidden="1" x14ac:dyDescent="0.25">
      <c r="A665" s="357"/>
      <c r="B665" s="357"/>
      <c r="C665" s="357"/>
      <c r="D665" s="355"/>
      <c r="E665" s="357"/>
    </row>
    <row r="666" spans="1:5" hidden="1" x14ac:dyDescent="0.25">
      <c r="A666" s="357"/>
      <c r="B666" s="357"/>
      <c r="C666" s="357"/>
      <c r="D666" s="355"/>
      <c r="E666" s="357"/>
    </row>
    <row r="667" spans="1:5" hidden="1" x14ac:dyDescent="0.25">
      <c r="A667" s="357"/>
      <c r="B667" s="357"/>
      <c r="C667" s="357"/>
      <c r="D667" s="355"/>
      <c r="E667" s="357"/>
    </row>
    <row r="668" spans="1:5" hidden="1" x14ac:dyDescent="0.25">
      <c r="A668" s="357"/>
      <c r="B668" s="357"/>
      <c r="C668" s="357"/>
      <c r="D668" s="355"/>
      <c r="E668" s="357"/>
    </row>
    <row r="669" spans="1:5" hidden="1" x14ac:dyDescent="0.25">
      <c r="A669" s="357"/>
      <c r="B669" s="357"/>
      <c r="C669" s="357"/>
      <c r="D669" s="355"/>
      <c r="E669" s="357"/>
    </row>
    <row r="670" spans="1:5" hidden="1" x14ac:dyDescent="0.25">
      <c r="A670" s="357"/>
      <c r="B670" s="357"/>
      <c r="C670" s="357"/>
      <c r="D670" s="355"/>
      <c r="E670" s="357"/>
    </row>
    <row r="671" spans="1:5" hidden="1" x14ac:dyDescent="0.25">
      <c r="A671" s="357"/>
      <c r="B671" s="357"/>
      <c r="C671" s="357"/>
      <c r="D671" s="355"/>
      <c r="E671" s="357"/>
    </row>
    <row r="672" spans="1:5" hidden="1" x14ac:dyDescent="0.25">
      <c r="A672" s="357"/>
      <c r="B672" s="357"/>
      <c r="C672" s="357"/>
      <c r="D672" s="355"/>
      <c r="E672" s="357"/>
    </row>
    <row r="673" spans="1:5" hidden="1" x14ac:dyDescent="0.25">
      <c r="A673" s="357"/>
      <c r="B673" s="357"/>
      <c r="C673" s="357"/>
      <c r="D673" s="355"/>
      <c r="E673" s="357"/>
    </row>
    <row r="674" spans="1:5" hidden="1" x14ac:dyDescent="0.25">
      <c r="A674" s="357"/>
      <c r="B674" s="357"/>
      <c r="C674" s="357"/>
      <c r="D674" s="355"/>
      <c r="E674" s="357"/>
    </row>
    <row r="675" spans="1:5" hidden="1" x14ac:dyDescent="0.25">
      <c r="A675" s="357"/>
      <c r="B675" s="357"/>
      <c r="C675" s="357"/>
      <c r="D675" s="355"/>
      <c r="E675" s="357"/>
    </row>
    <row r="676" spans="1:5" hidden="1" x14ac:dyDescent="0.25">
      <c r="A676" s="357"/>
      <c r="B676" s="357"/>
      <c r="C676" s="357"/>
      <c r="D676" s="355"/>
      <c r="E676" s="357"/>
    </row>
    <row r="677" spans="1:5" hidden="1" x14ac:dyDescent="0.25">
      <c r="A677" s="357"/>
      <c r="B677" s="357"/>
      <c r="C677" s="357"/>
      <c r="D677" s="355"/>
      <c r="E677" s="357"/>
    </row>
    <row r="678" spans="1:5" hidden="1" x14ac:dyDescent="0.25">
      <c r="A678" s="357"/>
      <c r="B678" s="357"/>
      <c r="C678" s="357"/>
      <c r="D678" s="355"/>
      <c r="E678" s="357"/>
    </row>
    <row r="679" spans="1:5" hidden="1" x14ac:dyDescent="0.25">
      <c r="A679" s="357"/>
      <c r="B679" s="357"/>
      <c r="C679" s="357"/>
      <c r="D679" s="355"/>
      <c r="E679" s="357"/>
    </row>
    <row r="680" spans="1:5" hidden="1" x14ac:dyDescent="0.25">
      <c r="A680" s="357"/>
      <c r="B680" s="357"/>
      <c r="C680" s="357"/>
      <c r="D680" s="355"/>
      <c r="E680" s="357"/>
    </row>
    <row r="681" spans="1:5" hidden="1" x14ac:dyDescent="0.25">
      <c r="A681" s="357"/>
      <c r="B681" s="357"/>
      <c r="C681" s="357"/>
      <c r="D681" s="355"/>
      <c r="E681" s="357"/>
    </row>
    <row r="682" spans="1:5" hidden="1" x14ac:dyDescent="0.25">
      <c r="A682" s="357"/>
      <c r="B682" s="357"/>
      <c r="C682" s="357"/>
      <c r="D682" s="355"/>
      <c r="E682" s="357"/>
    </row>
    <row r="683" spans="1:5" hidden="1" x14ac:dyDescent="0.25">
      <c r="A683" s="357"/>
      <c r="B683" s="357"/>
      <c r="C683" s="357"/>
      <c r="D683" s="355"/>
      <c r="E683" s="357"/>
    </row>
    <row r="684" spans="1:5" hidden="1" x14ac:dyDescent="0.25">
      <c r="A684" s="357"/>
      <c r="B684" s="357"/>
      <c r="C684" s="357"/>
      <c r="D684" s="355"/>
      <c r="E684" s="357"/>
    </row>
    <row r="685" spans="1:5" hidden="1" x14ac:dyDescent="0.25">
      <c r="A685" s="357"/>
      <c r="B685" s="357"/>
      <c r="C685" s="357"/>
      <c r="D685" s="355"/>
      <c r="E685" s="357"/>
    </row>
    <row r="686" spans="1:5" hidden="1" x14ac:dyDescent="0.25">
      <c r="A686" s="357"/>
      <c r="B686" s="357"/>
      <c r="C686" s="357"/>
      <c r="D686" s="355"/>
      <c r="E686" s="357"/>
    </row>
    <row r="687" spans="1:5" hidden="1" x14ac:dyDescent="0.25">
      <c r="A687" s="357"/>
      <c r="B687" s="357"/>
      <c r="C687" s="357"/>
      <c r="D687" s="355"/>
      <c r="E687" s="357"/>
    </row>
    <row r="688" spans="1:5" hidden="1" x14ac:dyDescent="0.25">
      <c r="A688" s="357"/>
      <c r="B688" s="357"/>
      <c r="C688" s="357"/>
      <c r="D688" s="355"/>
      <c r="E688" s="357"/>
    </row>
    <row r="689" spans="1:5" hidden="1" x14ac:dyDescent="0.25">
      <c r="A689" s="357"/>
      <c r="B689" s="357"/>
      <c r="C689" s="357"/>
      <c r="D689" s="355"/>
      <c r="E689" s="357"/>
    </row>
    <row r="690" spans="1:5" hidden="1" x14ac:dyDescent="0.25">
      <c r="A690" s="357"/>
      <c r="B690" s="357"/>
      <c r="C690" s="357"/>
      <c r="D690" s="355"/>
      <c r="E690" s="357"/>
    </row>
    <row r="691" spans="1:5" hidden="1" x14ac:dyDescent="0.25">
      <c r="A691" s="357"/>
      <c r="B691" s="357"/>
      <c r="C691" s="357"/>
      <c r="D691" s="355"/>
      <c r="E691" s="357"/>
    </row>
    <row r="692" spans="1:5" hidden="1" x14ac:dyDescent="0.25">
      <c r="A692" s="357"/>
      <c r="B692" s="357"/>
      <c r="C692" s="357"/>
      <c r="D692" s="355"/>
      <c r="E692" s="357"/>
    </row>
    <row r="693" spans="1:5" hidden="1" x14ac:dyDescent="0.25">
      <c r="A693" s="357"/>
      <c r="B693" s="357"/>
      <c r="C693" s="357"/>
      <c r="D693" s="355"/>
      <c r="E693" s="357"/>
    </row>
    <row r="694" spans="1:5" hidden="1" x14ac:dyDescent="0.25">
      <c r="A694" s="357"/>
      <c r="B694" s="357"/>
      <c r="C694" s="357"/>
      <c r="D694" s="355"/>
      <c r="E694" s="357"/>
    </row>
    <row r="695" spans="1:5" hidden="1" x14ac:dyDescent="0.25">
      <c r="A695" s="357"/>
      <c r="B695" s="357"/>
      <c r="C695" s="357"/>
      <c r="D695" s="355"/>
      <c r="E695" s="357"/>
    </row>
    <row r="696" spans="1:5" hidden="1" x14ac:dyDescent="0.25">
      <c r="A696" s="357"/>
      <c r="B696" s="357"/>
      <c r="C696" s="357"/>
      <c r="D696" s="355"/>
      <c r="E696" s="357"/>
    </row>
    <row r="697" spans="1:5" hidden="1" x14ac:dyDescent="0.25">
      <c r="A697" s="357"/>
      <c r="B697" s="357"/>
      <c r="C697" s="357"/>
      <c r="D697" s="355"/>
      <c r="E697" s="357"/>
    </row>
    <row r="698" spans="1:5" hidden="1" x14ac:dyDescent="0.25">
      <c r="A698" s="357"/>
      <c r="B698" s="357"/>
      <c r="C698" s="357"/>
      <c r="D698" s="355"/>
      <c r="E698" s="357"/>
    </row>
    <row r="699" spans="1:5" hidden="1" x14ac:dyDescent="0.25">
      <c r="A699" s="357"/>
      <c r="B699" s="357"/>
      <c r="C699" s="357"/>
      <c r="D699" s="355"/>
      <c r="E699" s="357"/>
    </row>
    <row r="700" spans="1:5" hidden="1" x14ac:dyDescent="0.25">
      <c r="A700" s="357"/>
      <c r="B700" s="357"/>
      <c r="C700" s="357"/>
      <c r="D700" s="355"/>
      <c r="E700" s="357"/>
    </row>
    <row r="701" spans="1:5" hidden="1" x14ac:dyDescent="0.25">
      <c r="A701" s="357"/>
      <c r="B701" s="357"/>
      <c r="C701" s="357"/>
      <c r="D701" s="355"/>
      <c r="E701" s="357"/>
    </row>
    <row r="702" spans="1:5" hidden="1" x14ac:dyDescent="0.25">
      <c r="A702" s="357"/>
      <c r="B702" s="357"/>
      <c r="C702" s="357"/>
      <c r="D702" s="355"/>
      <c r="E702" s="357"/>
    </row>
    <row r="703" spans="1:5" hidden="1" x14ac:dyDescent="0.25">
      <c r="A703" s="357"/>
      <c r="B703" s="357"/>
      <c r="C703" s="357"/>
      <c r="D703" s="355"/>
      <c r="E703" s="357"/>
    </row>
    <row r="704" spans="1:5" hidden="1" x14ac:dyDescent="0.25">
      <c r="A704" s="357"/>
      <c r="B704" s="357"/>
      <c r="C704" s="357"/>
      <c r="D704" s="355"/>
      <c r="E704" s="357"/>
    </row>
    <row r="705" spans="1:5" hidden="1" x14ac:dyDescent="0.25">
      <c r="A705" s="357"/>
      <c r="B705" s="357"/>
      <c r="C705" s="357"/>
      <c r="D705" s="355"/>
      <c r="E705" s="357"/>
    </row>
    <row r="706" spans="1:5" hidden="1" x14ac:dyDescent="0.25">
      <c r="A706" s="357"/>
      <c r="B706" s="357"/>
      <c r="C706" s="357"/>
      <c r="D706" s="355"/>
      <c r="E706" s="357"/>
    </row>
    <row r="707" spans="1:5" hidden="1" x14ac:dyDescent="0.25">
      <c r="A707" s="357"/>
      <c r="B707" s="357"/>
      <c r="C707" s="357"/>
      <c r="D707" s="355"/>
      <c r="E707" s="357"/>
    </row>
    <row r="708" spans="1:5" hidden="1" x14ac:dyDescent="0.25">
      <c r="A708" s="357"/>
      <c r="B708" s="357"/>
      <c r="C708" s="357"/>
      <c r="D708" s="355"/>
      <c r="E708" s="357"/>
    </row>
    <row r="709" spans="1:5" hidden="1" x14ac:dyDescent="0.25">
      <c r="A709" s="357"/>
      <c r="B709" s="357"/>
      <c r="C709" s="357"/>
      <c r="D709" s="355"/>
      <c r="E709" s="357"/>
    </row>
  </sheetData>
  <mergeCells count="163">
    <mergeCell ref="B195:C195"/>
    <mergeCell ref="B196:C196"/>
    <mergeCell ref="B197:C197"/>
    <mergeCell ref="B199:C199"/>
    <mergeCell ref="A198:C198"/>
    <mergeCell ref="A200:C200"/>
    <mergeCell ref="A191:D191"/>
    <mergeCell ref="A73:D73"/>
    <mergeCell ref="B154:C154"/>
    <mergeCell ref="B155:C155"/>
    <mergeCell ref="B156:C156"/>
    <mergeCell ref="B162:C162"/>
    <mergeCell ref="A167:C167"/>
    <mergeCell ref="B192:C192"/>
    <mergeCell ref="B193:C193"/>
    <mergeCell ref="B194:C194"/>
    <mergeCell ref="A186:D186"/>
    <mergeCell ref="A188:D188"/>
    <mergeCell ref="A187:D187"/>
    <mergeCell ref="B174:C174"/>
    <mergeCell ref="B175:C175"/>
    <mergeCell ref="B176:C176"/>
    <mergeCell ref="B177:C177"/>
    <mergeCell ref="B178:C178"/>
    <mergeCell ref="A181:C181"/>
    <mergeCell ref="A34:D34"/>
    <mergeCell ref="A86:D86"/>
    <mergeCell ref="A169:D169"/>
    <mergeCell ref="A170:D170"/>
    <mergeCell ref="A168:D168"/>
    <mergeCell ref="A182:D182"/>
    <mergeCell ref="B165:C165"/>
    <mergeCell ref="B166:C166"/>
    <mergeCell ref="A138:D138"/>
    <mergeCell ref="A139:D139"/>
    <mergeCell ref="A142:D142"/>
    <mergeCell ref="A141:D141"/>
    <mergeCell ref="A140:D140"/>
    <mergeCell ref="A143:D143"/>
    <mergeCell ref="A144:D144"/>
    <mergeCell ref="A145:D145"/>
    <mergeCell ref="B147:C147"/>
    <mergeCell ref="A84:D84"/>
    <mergeCell ref="A185:D185"/>
    <mergeCell ref="B41:C41"/>
    <mergeCell ref="B42:C42"/>
    <mergeCell ref="B43:C43"/>
    <mergeCell ref="A44:C44"/>
    <mergeCell ref="B53:C53"/>
    <mergeCell ref="B54:C54"/>
    <mergeCell ref="B55:C55"/>
    <mergeCell ref="B56:C56"/>
    <mergeCell ref="B57:C57"/>
    <mergeCell ref="A47:D47"/>
    <mergeCell ref="A46:D46"/>
    <mergeCell ref="B131:C131"/>
    <mergeCell ref="B132:C132"/>
    <mergeCell ref="B133:C133"/>
    <mergeCell ref="B134:C134"/>
    <mergeCell ref="A125:D125"/>
    <mergeCell ref="B148:C148"/>
    <mergeCell ref="A149:C149"/>
    <mergeCell ref="A146:D146"/>
    <mergeCell ref="B163:C163"/>
    <mergeCell ref="B164:C164"/>
    <mergeCell ref="B179:C179"/>
    <mergeCell ref="B180:C180"/>
    <mergeCell ref="A204:C204"/>
    <mergeCell ref="B205:C205"/>
    <mergeCell ref="B206:C206"/>
    <mergeCell ref="A152:D152"/>
    <mergeCell ref="A160:D160"/>
    <mergeCell ref="A172:D172"/>
    <mergeCell ref="A97:D97"/>
    <mergeCell ref="A35:D35"/>
    <mergeCell ref="A45:D45"/>
    <mergeCell ref="A94:C94"/>
    <mergeCell ref="B129:C129"/>
    <mergeCell ref="A62:D62"/>
    <mergeCell ref="A63:D63"/>
    <mergeCell ref="A64:D64"/>
    <mergeCell ref="A70:D70"/>
    <mergeCell ref="A65:D65"/>
    <mergeCell ref="A66:D66"/>
    <mergeCell ref="A67:D67"/>
    <mergeCell ref="A68:D68"/>
    <mergeCell ref="A69:D69"/>
    <mergeCell ref="B58:C58"/>
    <mergeCell ref="B50:C50"/>
    <mergeCell ref="A59:C59"/>
    <mergeCell ref="A183:D183"/>
    <mergeCell ref="B8:C8"/>
    <mergeCell ref="B9:C9"/>
    <mergeCell ref="B10:C10"/>
    <mergeCell ref="B18:D18"/>
    <mergeCell ref="B32:C32"/>
    <mergeCell ref="A33:C33"/>
    <mergeCell ref="B51:C51"/>
    <mergeCell ref="B52:C52"/>
    <mergeCell ref="A1:D1"/>
    <mergeCell ref="A3:D3"/>
    <mergeCell ref="A4:D4"/>
    <mergeCell ref="A5:D5"/>
    <mergeCell ref="A7:D7"/>
    <mergeCell ref="A14:B14"/>
    <mergeCell ref="A15:B15"/>
    <mergeCell ref="A16:D16"/>
    <mergeCell ref="B11:C11"/>
    <mergeCell ref="A2:D2"/>
    <mergeCell ref="A6:D6"/>
    <mergeCell ref="A12:D12"/>
    <mergeCell ref="A13:D13"/>
    <mergeCell ref="A17:D17"/>
    <mergeCell ref="B19:D19"/>
    <mergeCell ref="B20:D20"/>
    <mergeCell ref="A203:D203"/>
    <mergeCell ref="A190:D190"/>
    <mergeCell ref="A24:D24"/>
    <mergeCell ref="A37:D37"/>
    <mergeCell ref="A39:D39"/>
    <mergeCell ref="A48:D48"/>
    <mergeCell ref="A80:B80"/>
    <mergeCell ref="A157:B157"/>
    <mergeCell ref="B76:C76"/>
    <mergeCell ref="B77:C77"/>
    <mergeCell ref="B78:C78"/>
    <mergeCell ref="B79:C79"/>
    <mergeCell ref="A120:D122"/>
    <mergeCell ref="A123:D123"/>
    <mergeCell ref="B75:C75"/>
    <mergeCell ref="A82:D83"/>
    <mergeCell ref="A85:D85"/>
    <mergeCell ref="A60:D60"/>
    <mergeCell ref="A61:D61"/>
    <mergeCell ref="B130:C130"/>
    <mergeCell ref="B135:C135"/>
    <mergeCell ref="A136:C136"/>
    <mergeCell ref="A127:D127"/>
    <mergeCell ref="A184:D184"/>
    <mergeCell ref="B21:D21"/>
    <mergeCell ref="B22:D22"/>
    <mergeCell ref="B26:C26"/>
    <mergeCell ref="B27:C27"/>
    <mergeCell ref="B28:C28"/>
    <mergeCell ref="B29:C29"/>
    <mergeCell ref="B30:C30"/>
    <mergeCell ref="B31:C31"/>
    <mergeCell ref="A116:D119"/>
    <mergeCell ref="B105:C105"/>
    <mergeCell ref="A106:C106"/>
    <mergeCell ref="A108:D110"/>
    <mergeCell ref="A111:D111"/>
    <mergeCell ref="A112:D115"/>
    <mergeCell ref="B100:C100"/>
    <mergeCell ref="B101:C101"/>
    <mergeCell ref="B102:C102"/>
    <mergeCell ref="B103:C103"/>
    <mergeCell ref="B104:C104"/>
    <mergeCell ref="B91:C91"/>
    <mergeCell ref="B92:C92"/>
    <mergeCell ref="B93:C93"/>
    <mergeCell ref="B90:C90"/>
    <mergeCell ref="B99:C99"/>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E8F3-6D3B-4A13-AC3B-33A68E44D0D1}">
  <dimension ref="A1:P13"/>
  <sheetViews>
    <sheetView tabSelected="1" workbookViewId="0">
      <selection activeCell="A11" sqref="A11:XFD11"/>
    </sheetView>
  </sheetViews>
  <sheetFormatPr defaultColWidth="0" defaultRowHeight="15" zeroHeight="1" x14ac:dyDescent="0.25"/>
  <cols>
    <col min="1" max="1" width="6.140625" customWidth="1"/>
    <col min="2" max="2" width="61.42578125" customWidth="1"/>
    <col min="3" max="3" width="9.140625" customWidth="1"/>
    <col min="4" max="4" width="10" customWidth="1"/>
    <col min="5" max="10" width="9.140625" customWidth="1"/>
    <col min="11" max="11" width="10" customWidth="1"/>
    <col min="12" max="12" width="12.7109375" customWidth="1"/>
    <col min="13" max="13" width="11.7109375" customWidth="1"/>
    <col min="14" max="14" width="11" customWidth="1"/>
    <col min="15" max="15" width="10.85546875" customWidth="1"/>
    <col min="16" max="16" width="14.85546875" customWidth="1"/>
    <col min="17" max="16384" width="9.140625" hidden="1"/>
  </cols>
  <sheetData>
    <row r="1" spans="1:16" ht="15.75" thickBot="1" x14ac:dyDescent="0.3">
      <c r="A1" s="377"/>
      <c r="B1" s="377"/>
      <c r="C1" s="377"/>
      <c r="D1" s="377"/>
      <c r="E1" s="377"/>
      <c r="F1" s="377"/>
      <c r="G1" s="377"/>
      <c r="H1" s="377"/>
      <c r="I1" s="377"/>
      <c r="J1" s="377"/>
      <c r="K1" s="377"/>
      <c r="L1" s="377"/>
      <c r="M1" s="377"/>
      <c r="N1" s="377"/>
      <c r="O1" s="377"/>
      <c r="P1" s="377"/>
    </row>
    <row r="2" spans="1:16" x14ac:dyDescent="0.25">
      <c r="A2" s="522"/>
      <c r="B2" s="524" t="s">
        <v>389</v>
      </c>
      <c r="C2" s="524" t="s">
        <v>340</v>
      </c>
      <c r="D2" s="524" t="s">
        <v>342</v>
      </c>
      <c r="E2" s="524" t="s">
        <v>352</v>
      </c>
      <c r="F2" s="524"/>
      <c r="G2" s="524"/>
      <c r="H2" s="524"/>
      <c r="I2" s="524"/>
      <c r="J2" s="524"/>
      <c r="K2" s="528"/>
      <c r="L2" s="528"/>
      <c r="M2" s="528"/>
      <c r="N2" s="528"/>
      <c r="O2" s="528"/>
      <c r="P2" s="529" t="s">
        <v>346</v>
      </c>
    </row>
    <row r="3" spans="1:16" ht="16.5" thickBot="1" x14ac:dyDescent="0.3">
      <c r="A3" s="523"/>
      <c r="B3" s="525"/>
      <c r="C3" s="525"/>
      <c r="D3" s="525"/>
      <c r="E3" s="525"/>
      <c r="F3" s="525"/>
      <c r="G3" s="525"/>
      <c r="H3" s="525"/>
      <c r="I3" s="525"/>
      <c r="J3" s="525"/>
      <c r="K3" s="351" t="s">
        <v>350</v>
      </c>
      <c r="L3" s="351" t="s">
        <v>349</v>
      </c>
      <c r="M3" s="351" t="s">
        <v>347</v>
      </c>
      <c r="N3" s="351" t="s">
        <v>348</v>
      </c>
      <c r="O3" s="351" t="s">
        <v>350</v>
      </c>
      <c r="P3" s="530"/>
    </row>
    <row r="4" spans="1:16" ht="15.75" x14ac:dyDescent="0.25">
      <c r="A4" s="340">
        <v>1</v>
      </c>
      <c r="B4" s="378" t="s">
        <v>380</v>
      </c>
      <c r="C4" s="373" t="s">
        <v>340</v>
      </c>
      <c r="D4" s="341">
        <f>4/12</f>
        <v>0.33333333333333331</v>
      </c>
      <c r="E4" s="342">
        <v>42.29</v>
      </c>
      <c r="F4" s="374">
        <v>59.95</v>
      </c>
      <c r="G4" s="374">
        <v>45.9</v>
      </c>
      <c r="H4" s="374">
        <v>59.6</v>
      </c>
      <c r="I4" s="343"/>
      <c r="J4" s="343"/>
      <c r="K4" s="344">
        <f>AVERAGE(E4:I4)</f>
        <v>51.935000000000002</v>
      </c>
      <c r="L4" s="344">
        <f>STDEV(E4:I4)</f>
        <v>9.1731437722662079</v>
      </c>
      <c r="M4" s="344">
        <f>K4-L4</f>
        <v>42.761856227733794</v>
      </c>
      <c r="N4" s="344">
        <f>K4+L4</f>
        <v>61.10814377226621</v>
      </c>
      <c r="O4" s="376">
        <f>AVERAGE(F4:H4)</f>
        <v>55.15</v>
      </c>
      <c r="P4" s="347">
        <f>D4*O4</f>
        <v>18.383333333333333</v>
      </c>
    </row>
    <row r="5" spans="1:16" ht="15.75" x14ac:dyDescent="0.25">
      <c r="A5" s="339">
        <v>2</v>
      </c>
      <c r="B5" s="379" t="s">
        <v>381</v>
      </c>
      <c r="C5" s="285" t="s">
        <v>340</v>
      </c>
      <c r="D5" s="287">
        <f>4/12</f>
        <v>0.33333333333333331</v>
      </c>
      <c r="E5" s="375">
        <v>48</v>
      </c>
      <c r="F5" s="375">
        <v>49</v>
      </c>
      <c r="G5" s="375">
        <v>51</v>
      </c>
      <c r="H5" s="338">
        <v>30.3</v>
      </c>
      <c r="I5" s="375">
        <v>39.96</v>
      </c>
      <c r="J5" s="338"/>
      <c r="K5" s="337">
        <f>AVERAGE(E5:J5)</f>
        <v>43.652000000000001</v>
      </c>
      <c r="L5" s="337">
        <f>STDEV(E5:J5)</f>
        <v>8.5645501925086354</v>
      </c>
      <c r="M5" s="337">
        <f>K5-L5</f>
        <v>35.087449807491367</v>
      </c>
      <c r="N5" s="337">
        <f>K5+L5</f>
        <v>52.216550192508635</v>
      </c>
      <c r="O5" s="337">
        <f>AVERAGE(E5:G5,I5)</f>
        <v>46.99</v>
      </c>
      <c r="P5" s="348">
        <f t="shared" ref="P5:P8" si="0">D5*O5</f>
        <v>15.663333333333334</v>
      </c>
    </row>
    <row r="6" spans="1:16" ht="15.75" x14ac:dyDescent="0.25">
      <c r="A6" s="380">
        <v>3</v>
      </c>
      <c r="B6" s="379" t="s">
        <v>383</v>
      </c>
      <c r="C6" s="285" t="s">
        <v>340</v>
      </c>
      <c r="D6" s="287">
        <f>2/12</f>
        <v>0.16666666666666666</v>
      </c>
      <c r="E6" s="381">
        <v>44.7</v>
      </c>
      <c r="F6" s="382">
        <v>61.86</v>
      </c>
      <c r="G6" s="382">
        <v>55.9</v>
      </c>
      <c r="H6" s="382">
        <v>59.98</v>
      </c>
      <c r="I6" s="382"/>
      <c r="J6" s="382"/>
      <c r="K6" s="337">
        <f t="shared" ref="K6:K8" si="1">AVERAGE(E6:I6)</f>
        <v>55.61</v>
      </c>
      <c r="L6" s="337">
        <f t="shared" ref="L6:L8" si="2">STDEV(E6:I6)</f>
        <v>7.6870367069068521</v>
      </c>
      <c r="M6" s="337">
        <f t="shared" ref="M6:M8" si="3">K6-L6</f>
        <v>47.922963293093147</v>
      </c>
      <c r="N6" s="337">
        <f t="shared" ref="N6:N8" si="4">K6+L6</f>
        <v>63.297036706906852</v>
      </c>
      <c r="O6" s="382">
        <f>AVERAGE(F6:H6)</f>
        <v>59.246666666666663</v>
      </c>
      <c r="P6" s="348">
        <f t="shared" si="0"/>
        <v>9.8744444444444426</v>
      </c>
    </row>
    <row r="7" spans="1:16" ht="15.75" x14ac:dyDescent="0.25">
      <c r="A7" s="380">
        <v>4</v>
      </c>
      <c r="B7" s="379" t="s">
        <v>382</v>
      </c>
      <c r="C7" s="285" t="s">
        <v>340</v>
      </c>
      <c r="D7" s="287">
        <f>4/12</f>
        <v>0.33333333333333331</v>
      </c>
      <c r="E7" s="382">
        <v>5.49</v>
      </c>
      <c r="F7" s="382">
        <v>5.4</v>
      </c>
      <c r="G7" s="382">
        <v>3.99</v>
      </c>
      <c r="H7" s="382">
        <v>4.5</v>
      </c>
      <c r="I7" s="381">
        <v>8.15</v>
      </c>
      <c r="J7" s="381">
        <v>3.5</v>
      </c>
      <c r="K7" s="337">
        <f>AVERAGE(E7:J7)</f>
        <v>5.1716666666666669</v>
      </c>
      <c r="L7" s="337">
        <f>STDEV(E7:J7)</f>
        <v>1.6532321877663352</v>
      </c>
      <c r="M7" s="337">
        <f t="shared" si="3"/>
        <v>3.5184344789003319</v>
      </c>
      <c r="N7" s="337">
        <f t="shared" si="4"/>
        <v>6.8248988544330018</v>
      </c>
      <c r="O7" s="382">
        <f>AVERAGE(E7:H7)</f>
        <v>4.8450000000000006</v>
      </c>
      <c r="P7" s="348">
        <f t="shared" si="0"/>
        <v>1.6150000000000002</v>
      </c>
    </row>
    <row r="8" spans="1:16" ht="16.5" thickBot="1" x14ac:dyDescent="0.3">
      <c r="A8" s="383">
        <v>5</v>
      </c>
      <c r="B8" s="384" t="s">
        <v>341</v>
      </c>
      <c r="C8" s="309" t="s">
        <v>340</v>
      </c>
      <c r="D8" s="345">
        <f>1/12</f>
        <v>8.3333333333333329E-2</v>
      </c>
      <c r="E8" s="385">
        <v>4.9000000000000004</v>
      </c>
      <c r="F8" s="386">
        <v>3.8</v>
      </c>
      <c r="G8" s="386">
        <v>6.95</v>
      </c>
      <c r="H8" s="385">
        <v>5</v>
      </c>
      <c r="I8" s="385"/>
      <c r="J8" s="385"/>
      <c r="K8" s="346">
        <f t="shared" si="1"/>
        <v>5.1624999999999996</v>
      </c>
      <c r="L8" s="346">
        <f t="shared" si="2"/>
        <v>1.3098186897429747</v>
      </c>
      <c r="M8" s="346">
        <f t="shared" si="3"/>
        <v>3.852681310257025</v>
      </c>
      <c r="N8" s="346">
        <f t="shared" si="4"/>
        <v>6.4723186897429743</v>
      </c>
      <c r="O8" s="385">
        <f>AVERAGE(E8,H8)</f>
        <v>4.95</v>
      </c>
      <c r="P8" s="349">
        <f t="shared" si="0"/>
        <v>0.41249999999999998</v>
      </c>
    </row>
    <row r="9" spans="1:16" ht="16.5" thickBot="1" x14ac:dyDescent="0.3">
      <c r="A9" s="526" t="s">
        <v>351</v>
      </c>
      <c r="B9" s="527"/>
      <c r="C9" s="527"/>
      <c r="D9" s="527"/>
      <c r="E9" s="527"/>
      <c r="F9" s="527"/>
      <c r="G9" s="527"/>
      <c r="H9" s="527"/>
      <c r="I9" s="527"/>
      <c r="J9" s="527"/>
      <c r="K9" s="527"/>
      <c r="L9" s="527"/>
      <c r="M9" s="527"/>
      <c r="N9" s="527"/>
      <c r="O9" s="527"/>
      <c r="P9" s="350">
        <f>SUM(P4:P8)</f>
        <v>45.948611111111113</v>
      </c>
    </row>
    <row r="10" spans="1:16" x14ac:dyDescent="0.25">
      <c r="A10" s="500"/>
      <c r="B10" s="500"/>
      <c r="C10" s="500"/>
      <c r="D10" s="500"/>
      <c r="E10" s="500"/>
      <c r="F10" s="500"/>
      <c r="G10" s="500"/>
      <c r="H10" s="500"/>
      <c r="I10" s="500"/>
      <c r="J10" s="500"/>
      <c r="K10" s="500"/>
      <c r="L10" s="500"/>
      <c r="M10" s="500"/>
      <c r="N10" s="500"/>
      <c r="O10" s="500"/>
      <c r="P10" s="500"/>
    </row>
    <row r="11" spans="1:16" x14ac:dyDescent="0.25">
      <c r="A11" s="520" t="s">
        <v>375</v>
      </c>
      <c r="B11" s="520"/>
      <c r="C11" s="520"/>
      <c r="D11" s="520"/>
      <c r="E11" s="520"/>
      <c r="F11" s="520"/>
      <c r="G11" s="520"/>
      <c r="H11" s="520"/>
      <c r="I11" s="520"/>
      <c r="J11" s="520"/>
      <c r="K11" s="520"/>
      <c r="L11" s="520"/>
      <c r="M11" s="520"/>
      <c r="N11" s="520"/>
      <c r="O11" s="520"/>
      <c r="P11" s="520"/>
    </row>
    <row r="12" spans="1:16" x14ac:dyDescent="0.25">
      <c r="A12" s="520" t="s">
        <v>376</v>
      </c>
      <c r="B12" s="520"/>
      <c r="C12" s="520"/>
      <c r="D12" s="520"/>
      <c r="E12" s="520"/>
      <c r="F12" s="520"/>
      <c r="G12" s="520"/>
      <c r="H12" s="520"/>
      <c r="I12" s="520"/>
      <c r="J12" s="520"/>
      <c r="K12" s="520"/>
      <c r="L12" s="520"/>
      <c r="M12" s="520"/>
      <c r="N12" s="520"/>
      <c r="O12" s="520"/>
      <c r="P12" s="520"/>
    </row>
    <row r="13" spans="1:16" ht="29.25" customHeight="1" x14ac:dyDescent="0.25">
      <c r="A13" s="521" t="s">
        <v>384</v>
      </c>
      <c r="B13" s="521"/>
      <c r="C13" s="521"/>
      <c r="D13" s="521"/>
      <c r="E13" s="521"/>
      <c r="F13" s="521"/>
      <c r="G13" s="521"/>
      <c r="H13" s="521"/>
      <c r="I13" s="521"/>
      <c r="J13" s="521"/>
      <c r="K13" s="521"/>
      <c r="L13" s="521"/>
      <c r="M13" s="521"/>
      <c r="N13" s="521"/>
      <c r="O13" s="521"/>
      <c r="P13" s="521"/>
    </row>
  </sheetData>
  <mergeCells count="12">
    <mergeCell ref="A11:P11"/>
    <mergeCell ref="A12:P12"/>
    <mergeCell ref="A13:P13"/>
    <mergeCell ref="A10:P10"/>
    <mergeCell ref="A2:A3"/>
    <mergeCell ref="B2:B3"/>
    <mergeCell ref="A9:O9"/>
    <mergeCell ref="C2:C3"/>
    <mergeCell ref="D2:D3"/>
    <mergeCell ref="E2:J3"/>
    <mergeCell ref="K2:O2"/>
    <mergeCell ref="P2:P3"/>
  </mergeCells>
  <pageMargins left="0.511811024" right="0.511811024" top="0.78740157499999996" bottom="0.78740157499999996" header="0.31496062000000002" footer="0.31496062000000002"/>
  <pageSetup paperSize="9" orientation="portrait" r:id="rId1"/>
  <ignoredErrors>
    <ignoredError sqref="O4:O7" formulaRange="1"/>
    <ignoredError sqref="K5:L5 K7:L7 D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Custo por trabalhador</vt:lpstr>
      <vt:lpstr> - Mecânico</vt:lpstr>
      <vt:lpstr>Mapa Comparativo - Insumos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Fernando Ferraz Fernandes de Oliveira</cp:lastModifiedBy>
  <dcterms:created xsi:type="dcterms:W3CDTF">2018-01-23T19:35:16Z</dcterms:created>
  <dcterms:modified xsi:type="dcterms:W3CDTF">2022-02-23T11:51:14Z</dcterms:modified>
</cp:coreProperties>
</file>